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0230" activeTab="3"/>
  </bookViews>
  <sheets>
    <sheet name="4 пр 5 ут. ист деф " sheetId="1" r:id="rId1"/>
    <sheet name="1 пр 4 доход" sheetId="2" r:id="rId2"/>
    <sheet name="2  пр6 разделы" sheetId="3" r:id="rId3"/>
    <sheet name="3 пр 7 вед стр." sheetId="4" r:id="rId4"/>
    <sheet name=" внутр. заимств." sheetId="5" r:id="rId5"/>
    <sheet name="мун гарант" sheetId="6" r:id="rId6"/>
    <sheet name="пр5 МЦП ут 3" sheetId="7" r:id="rId7"/>
  </sheets>
  <definedNames>
    <definedName name="_xlnm.Print_Area" localSheetId="2">'2  пр6 разделы'!$A$1:$G$56</definedName>
    <definedName name="_xlnm.Print_Area" localSheetId="3">'3 пр 7 вед стр.'!$A$1:$AA$363</definedName>
  </definedNames>
  <calcPr fullCalcOnLoad="1"/>
</workbook>
</file>

<file path=xl/sharedStrings.xml><?xml version="1.0" encoding="utf-8"?>
<sst xmlns="http://schemas.openxmlformats.org/spreadsheetml/2006/main" count="2040" uniqueCount="653">
  <si>
    <t>Программа  "Устойчивое развитие коренных малочисленных народов Севера, Сибири и Дальнего Востока, проживающих в городском округе "поселок Палана", на 2013-2015 годы"</t>
  </si>
  <si>
    <t>7950018</t>
  </si>
  <si>
    <t>421 99 00</t>
  </si>
  <si>
    <t>421 99 01</t>
  </si>
  <si>
    <t>421 99 02</t>
  </si>
  <si>
    <t>520 09 00</t>
  </si>
  <si>
    <t>Молодежная политика и оздоровление детей</t>
  </si>
  <si>
    <t>0707</t>
  </si>
  <si>
    <t>8.</t>
  </si>
  <si>
    <t>Дошкольное образование</t>
  </si>
  <si>
    <t>0701</t>
  </si>
  <si>
    <t>Детские дошкольные учреждения</t>
  </si>
  <si>
    <t>420 00 00</t>
  </si>
  <si>
    <t>9.</t>
  </si>
  <si>
    <t xml:space="preserve">Программа  "Модернизация жилищно-коммунального комплекса и инженерной инфраструктуры городского округа "поселок Палана"  на 2010-2013 годы" </t>
  </si>
  <si>
    <t xml:space="preserve">  "Модернизация жилищно-коммунального комплекса и инженерной инфраструктуры городского округа "поселок Палана"  на 2010-2013 годы" </t>
  </si>
  <si>
    <t xml:space="preserve">"Модернизация жилищно-коммунального комплекса и инженерной инфраструктуры городского округа "поселок Палана"  на 2010-2013 годы" </t>
  </si>
  <si>
    <t>МЦП "Патриотическое воспитание граждан в городском округе "поселок Палана"на 2013-2015 годы"</t>
  </si>
  <si>
    <t>"Комплексная программа "Профилактика правонарушений и преступлений на территории городского округа "поселок Палана" на 2013-2015 годы"</t>
  </si>
  <si>
    <t xml:space="preserve">МЦП "Повышение безопасности дорожного движения на территории городского округа "поселок Палана" на 2013-2015 годы" </t>
  </si>
  <si>
    <t>МЦП "Развитие образования городского округа "поселок Палана" на 2013-2015 годы"</t>
  </si>
  <si>
    <t>МЦП "Модернизация жилищно-коммунального комплекса и инженерной инфраструктуры городского округа "поселок Палана" на 2010-2013 годы"</t>
  </si>
  <si>
    <t>420 99 01</t>
  </si>
  <si>
    <t>10</t>
  </si>
  <si>
    <t>514 01 04</t>
  </si>
  <si>
    <t xml:space="preserve">514 01 04 </t>
  </si>
  <si>
    <t>№№</t>
  </si>
  <si>
    <t>Раздел</t>
  </si>
  <si>
    <t>01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</si>
  <si>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</si>
  <si>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</si>
  <si>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</si>
  <si>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</si>
  <si>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06</t>
  </si>
  <si>
    <t>07</t>
  </si>
  <si>
    <t>Национальная оборона</t>
  </si>
  <si>
    <t>Национальная безопасность и правоохранительная деятельность</t>
  </si>
  <si>
    <t>09</t>
  </si>
  <si>
    <t>000 115 00000 00 0000 000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</si>
  <si>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</si>
  <si>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000 2 02 03119 04 0000 151</t>
  </si>
  <si>
    <t>0002 02 03020 04 0000 151</t>
  </si>
  <si>
    <t xml:space="preserve">Субсидии на дополнительное повышение оплаты труда отдельных категорий работников муниципальных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</si>
  <si>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</si>
  <si>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</si>
  <si>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05</t>
  </si>
  <si>
    <t>Жилищно-коммунальное хозяйство</t>
  </si>
  <si>
    <t>Образование</t>
  </si>
  <si>
    <t>08</t>
  </si>
  <si>
    <t xml:space="preserve">СУБВЕНЦИИ БЮДЖЕТАМ СУБЪЕКТОВ РОССИЙСКОЙ ФЕДЕРАЦИИ И МУНИЦИПАЛЬНЫХ ОБРАЗОВАНИЙ </t>
  </si>
  <si>
    <t xml:space="preserve">Субсидии  в целях софинансирование расходных обязательств муниципальных образований, связанных с проведением капитального ремонта в многоквартирных домах </t>
  </si>
  <si>
    <t>отклонения от годового объема на 2010год</t>
  </si>
  <si>
    <t>годовой объем на 2010год с учетом изменен.1</t>
  </si>
  <si>
    <t xml:space="preserve"> 2 отклонения от годового объема на 2010год (апрель )</t>
  </si>
  <si>
    <t>МЦП "Развитие информационного общества и формирование электронного правительства в городском округе "поселок Палана"в области информационной безопасности  на 2013-2014 годы"</t>
  </si>
  <si>
    <t xml:space="preserve">Реализация других функций , связанных с обеспечением национальной безопасности и правоохранительной деятельности </t>
  </si>
  <si>
    <t>247 00 00</t>
  </si>
  <si>
    <t xml:space="preserve">Обеспечение деятельности подведомственных учреждений </t>
  </si>
  <si>
    <t>247 99 00</t>
  </si>
  <si>
    <t>795 00 05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</si>
  <si>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</si>
  <si>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</si>
  <si>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</si>
  <si>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</si>
  <si>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</si>
  <si>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</si>
  <si>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 xml:space="preserve"> расходы за счет средств федерального бюджета </t>
  </si>
  <si>
    <t>Расходы на реализацию муниципальных целевых программ софинансирование(зарезервированные ассигнования)</t>
  </si>
  <si>
    <t>расходы за счет средств бюджета городского округа "поселок Палана"</t>
  </si>
  <si>
    <t>000 2 02 02009 04 0000 151</t>
  </si>
  <si>
    <t>Субсидии бюджетам городских округов на государственную поддержку малого и среднего предпринимательства , включая крестьянские (фермерские) хозяйства</t>
  </si>
  <si>
    <t>расходы за счет средств субсидии  краевого бюджета</t>
  </si>
  <si>
    <t>400</t>
  </si>
  <si>
    <t>Комитет по управлению муниципальным имуществом  городского округа «поселок Палана»</t>
  </si>
  <si>
    <t>РЦП -47,00+103,00</t>
  </si>
  <si>
    <t>иные -993,640</t>
  </si>
  <si>
    <t>04    - 1763,523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</si>
  <si>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</si>
  <si>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</si>
  <si>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</si>
  <si>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 xml:space="preserve">в целях софинансирования расходных обязательств муниципальных образований по оплате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местных бюджетов </t>
  </si>
  <si>
    <t xml:space="preserve"> в целях софинансирование расходных обязательств муниципальных образований по  оплате коммунальных услуг, муниципальными учреждениями  финансируемыми  из местных бюджетов</t>
  </si>
  <si>
    <t>За счет субвенции на выполнение государственных полномочий по выплате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</si>
  <si>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За счет 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   </t>
  </si>
  <si>
    <t>За счет 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</si>
  <si>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За счет субвенции на осуществление первичного воинского учета на территориях, где отсутствуют военные комиссариаты</t>
  </si>
  <si>
    <t>За счет субвенции на выполнение государственных полномочий по государственной регистрации актов гражданского состояния</t>
  </si>
  <si>
    <t>За счет субвенций на выполнение государственных полномочий Камчатского края по предоставлению гражданам субсидий на оплату жилого помещения и коммунальных услуг</t>
  </si>
  <si>
    <t>За счет субвенции на предоставление отдельным категориям граждан, имеющим детей и проживающим в Корякском округе, дополнительных мер социальной поддержки по плате за содержание ребенка в государственных и муниципальных образовательных учреждениях</t>
  </si>
  <si>
    <t>Субвенции по выплате компенсации части платы, взимаемой с родителей (законных представителей) за содержание детей (присмотр и уход за детьми) в образовательных организациях в Камчатском крае (за исключением краевых государственных образовательных учреждений), реализующих основную общеобразовательную программу дошкольного образования</t>
  </si>
  <si>
    <t>За счет 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содержание детей (присмотр и уход за детьми) в образовательных организациях в Камчатском крае (за исключением краевых государственных образовательных учреждений), реализующих основную общеобразовательную программу дошкольного образования</t>
  </si>
  <si>
    <t>За счет субвенции на выполнение государственных полномочий Камчатского края по опеке и попечительству, 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приемному родителю, и по подготовке лиц, желающих принять на воспитание в свою семью ребенка, оставшегося без попечения родителей</t>
  </si>
  <si>
    <t xml:space="preserve"> "Социальная помощь и поддержка отдельных категорий граждан в городском округе "поселок Палана" на 2013-2015 г.г." </t>
  </si>
  <si>
    <t>Культура, кинематография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</si>
  <si>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</si>
  <si>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МЦП "Социальная помощь и поддержка отдельных категорий граждан в городском округе "поселок Палана" на  2013-2015 г.г." </t>
  </si>
  <si>
    <t xml:space="preserve">МЦП "Развитие физкультуры и спорта в городском округе "поселок Палана" на  2012-2015 годы" </t>
  </si>
  <si>
    <t xml:space="preserve">Субвенции  бюджетам  городских   округов по организации и осуществлению деятельности  по опеке и попечительству в части  социальной поддержки детей-сирот и детей 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 , а также вознаграждение, причитающееся приемному родителю   </t>
  </si>
  <si>
    <t>0314</t>
  </si>
  <si>
    <t>городского округа "поселок Палана"</t>
  </si>
  <si>
    <t xml:space="preserve">"Энергосбережение и повышение энергетической эффективности на территории городского округа "поселок Палана" на 2011-2013 годы"  </t>
  </si>
  <si>
    <t xml:space="preserve">в том числе за счет средств федерального бюджета </t>
  </si>
  <si>
    <t>Мероприятия в области образования</t>
  </si>
  <si>
    <t>514 01 12</t>
  </si>
  <si>
    <t>13</t>
  </si>
  <si>
    <t>Дорожное хозяйство (дорожные фонды)</t>
  </si>
  <si>
    <t xml:space="preserve">Другие вопросы в области культуры, кинематографии </t>
  </si>
  <si>
    <t>10.</t>
  </si>
  <si>
    <t>За счет субвенции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 , кормящих матерей, а также детей в возрасте до трех лет , проживающих в Камчатском крае, среднедушевой доход семьи которых ниже прожиточного минимума, установленного в Камчатском крае</t>
  </si>
  <si>
    <t>За счет субвенции на выполнение государственных полномочий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имеющих ученые степени доктора наук, кандидата наук, государственные награды СССР, РСФСР и Российской Федерации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</si>
  <si>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</si>
  <si>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</si>
  <si>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000 2 02 02109 04 0000 151</t>
  </si>
  <si>
    <t>102 01 02</t>
  </si>
  <si>
    <t xml:space="preserve">Бюджетные инвестиции в объекты капитального ремонта, строительства собственности муниципальных образований </t>
  </si>
  <si>
    <t>Государственная поддержка в сфере образования</t>
  </si>
  <si>
    <t xml:space="preserve"> За счет субвенции на  выполнение государственных полномочий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</t>
  </si>
  <si>
    <t>Подраздел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</si>
  <si>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</si>
  <si>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</si>
  <si>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0113</t>
  </si>
  <si>
    <t xml:space="preserve">Культура </t>
  </si>
  <si>
    <t>Государственная поддержка в сфере культуры</t>
  </si>
  <si>
    <t xml:space="preserve">Государственная поддержка в сфере культуры, кинематографии </t>
  </si>
  <si>
    <t>0804</t>
  </si>
  <si>
    <t>1100</t>
  </si>
  <si>
    <t>1101</t>
  </si>
  <si>
    <t xml:space="preserve">Физическая культура </t>
  </si>
  <si>
    <t xml:space="preserve">Молодежная политика и оздоровление  детей </t>
  </si>
  <si>
    <t>№/№</t>
  </si>
  <si>
    <t xml:space="preserve">Наименование целевой программы </t>
  </si>
  <si>
    <t>Раздел/подраздел</t>
  </si>
  <si>
    <t xml:space="preserve">Целевая статья </t>
  </si>
  <si>
    <t>7950001</t>
  </si>
  <si>
    <t>00 219 04000 04 0000 151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</si>
  <si>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</si>
  <si>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000 2 00 00000 00 0000 000</t>
  </si>
  <si>
    <t xml:space="preserve">БЕЗВОЗМЕЗДНЫЕ ПОСТУПЛЕНИЯ </t>
  </si>
  <si>
    <t>7950005</t>
  </si>
  <si>
    <t>7950002</t>
  </si>
  <si>
    <t>7950003</t>
  </si>
  <si>
    <t>7950007</t>
  </si>
  <si>
    <t>7950008</t>
  </si>
  <si>
    <t>11.</t>
  </si>
  <si>
    <t>7950011</t>
  </si>
  <si>
    <t>7950013</t>
  </si>
  <si>
    <t>1006</t>
  </si>
  <si>
    <t>Расходы на реализацию муниципальных целевых программ софинансирование (зарезервированные ассигнования)</t>
  </si>
  <si>
    <t>795 0100</t>
  </si>
  <si>
    <t xml:space="preserve">Всего </t>
  </si>
  <si>
    <t xml:space="preserve">Субвенции  бюджетам  городских   округов на осуществление полномочий по первичному воинскому учету на территориях,   где   отсутствуют    военные комиссариаты               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</si>
  <si>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</si>
  <si>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Бюджетные инвестиции</t>
  </si>
  <si>
    <t>795 01 00</t>
  </si>
  <si>
    <t>Строительство и реконструкцию автомобильных  дорог общего пользования</t>
  </si>
  <si>
    <t>ВСЕГО РАСХОДОВ</t>
  </si>
  <si>
    <t>12.</t>
  </si>
  <si>
    <t>Программа  "Организация отдыха, оздоровления и занятости детей и молодежи городского округа "поселок Палана" на 2013 год"</t>
  </si>
  <si>
    <t>Программа "Социальная помощь и поддержка отдельных категорий граждан в городском округе "поселок Палана" на 2013-2015 г.г." из них:</t>
  </si>
  <si>
    <t xml:space="preserve">Жилищное хозяйство </t>
  </si>
  <si>
    <t xml:space="preserve">Органы юстиции </t>
  </si>
  <si>
    <t xml:space="preserve">За счет субвенции на выполнение государственных полномочий Камчатского края по присвоению спортивных разрядов </t>
  </si>
  <si>
    <t>421 99 04</t>
  </si>
  <si>
    <t>Социальная политика</t>
  </si>
  <si>
    <t xml:space="preserve">Всего расходов </t>
  </si>
  <si>
    <t>возврат излишне уплаченных сумм по платежам в Экологический фонд</t>
  </si>
  <si>
    <t>- лизинговые операции</t>
  </si>
  <si>
    <t>(тыс.руб.)</t>
  </si>
  <si>
    <t xml:space="preserve">бюджетной классификации </t>
  </si>
  <si>
    <t xml:space="preserve">показателя </t>
  </si>
  <si>
    <t>годовой объем на 2010год</t>
  </si>
  <si>
    <t>в том числе:</t>
  </si>
  <si>
    <t>093 00 00</t>
  </si>
  <si>
    <t>001 38 00</t>
  </si>
  <si>
    <t>795 00 00</t>
  </si>
  <si>
    <t xml:space="preserve">Учреждения по обеспечению хозяйственного обслуживания </t>
  </si>
  <si>
    <t>к нормативному правовому акту</t>
  </si>
  <si>
    <t xml:space="preserve">городского округа "поселок Палана" </t>
  </si>
  <si>
    <t xml:space="preserve">к нормативному правовому акту </t>
  </si>
  <si>
    <t>Приложение №5</t>
  </si>
  <si>
    <t>Источники финансирования дефицита  бюджета:</t>
  </si>
  <si>
    <t>Субвенции бюджетам городских округов на 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помещения"</t>
  </si>
  <si>
    <t>Минимальный налог, зачисляемый в бюджеты субъектов Российской Федерации</t>
  </si>
  <si>
    <t xml:space="preserve">Предоставление субсидий государственным (муниципальным) бюджетным, автономным учреждениям и иным некоммерческим организациям 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</si>
  <si>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</si>
  <si>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</si>
  <si>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</si>
  <si>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</si>
  <si>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</si>
  <si>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</si>
  <si>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01 03 00 00 04 0000 810</t>
  </si>
  <si>
    <t>об исполнении программы муниципальных внутренних заимствований городского округа "поселок Палана" за 2013 год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</si>
  <si>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</si>
  <si>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</si>
  <si>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</si>
  <si>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</si>
  <si>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</si>
  <si>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01 05 00 00 00 0000 000</t>
  </si>
  <si>
    <t>Изменение остатков средств на счетах по учету средств бюджета</t>
  </si>
  <si>
    <t>01 05 00 00 00 0000 500</t>
  </si>
  <si>
    <t>508 00 00</t>
  </si>
  <si>
    <t>508 99 00</t>
  </si>
  <si>
    <t>421 99 03</t>
  </si>
  <si>
    <t xml:space="preserve">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</si>
  <si>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</si>
  <si>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</si>
  <si>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</si>
  <si>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</si>
  <si>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</si>
  <si>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000 2 02 02100 04 0000 151</t>
  </si>
  <si>
    <t>Субсидии бюджетам на поддержку  экономического и социального развития коренных малочисленных народов Севера, Сибири и Дальнего Востока</t>
  </si>
  <si>
    <t>на перевод котельной "Центральная" в водогрейный режим работы и замену насосного оборудования в городском округе "поселок Палана"</t>
  </si>
  <si>
    <t xml:space="preserve">на проведение капитального ремонта фасада и подъездов многоквартирного дома , ул.Чубарова 5 </t>
  </si>
  <si>
    <t>Субсидии на государственную поддержку малого и среднего предпринимательства, включая крестьянские (фермерские ) хозяйства</t>
  </si>
  <si>
    <t>345 01 00</t>
  </si>
  <si>
    <t xml:space="preserve">Поддержка экономического и социального развития коренных малочисленных народов Севера, Сибири и Дальнего Востока  </t>
  </si>
  <si>
    <t>527 00 00</t>
  </si>
  <si>
    <t>522 19 00</t>
  </si>
  <si>
    <t>КЦП "Устойчивое развитие коренных малочисленных народов Севера , Сибири и Дальнего Востока , проживающих в Камчатском крае на 2013-2015 годы"</t>
  </si>
  <si>
    <t xml:space="preserve">522 50 00 </t>
  </si>
  <si>
    <t xml:space="preserve">Транспорт </t>
  </si>
  <si>
    <t>0408</t>
  </si>
  <si>
    <t>317 01 02</t>
  </si>
  <si>
    <t xml:space="preserve">Иные межбюджетные трансферты на проведение капитального ремонта фасада и подъездов многоквартирного дома  ул.Чубарова 5 </t>
  </si>
  <si>
    <t>521 03 39</t>
  </si>
  <si>
    <t>КЦП "Развитие субъектов малого и среднего предпринимательства в Камчатском крае на 2013-2015 годы"</t>
  </si>
  <si>
    <t xml:space="preserve">Поддержка коммунального хозяйства </t>
  </si>
  <si>
    <t>Увеличение прочих остатков денежных средств бюджетов городских округов</t>
  </si>
  <si>
    <t>01 05 00 00 00 0000 600</t>
  </si>
  <si>
    <t xml:space="preserve">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</si>
  <si>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</si>
  <si>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</si>
  <si>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</si>
  <si>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11</t>
  </si>
  <si>
    <t>0111</t>
  </si>
  <si>
    <t>01 03 00 00 00 0000 000</t>
  </si>
  <si>
    <t>01 03 00 00 00 0000 800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</si>
  <si>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</si>
  <si>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</si>
  <si>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</si>
  <si>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Прочие субсидии: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</si>
  <si>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</si>
  <si>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 xml:space="preserve">Целевые программы муниципальных образований </t>
  </si>
  <si>
    <t>Приложение №4</t>
  </si>
  <si>
    <t>Приложение №1</t>
  </si>
  <si>
    <t>420 99 03</t>
  </si>
  <si>
    <t>505 48 00</t>
  </si>
  <si>
    <t>АДМИНИСТРАТИВНЫЕ ПЛАТЕЖИ И СБОРЫ</t>
  </si>
  <si>
    <t>Код</t>
  </si>
  <si>
    <t>Наименование</t>
  </si>
  <si>
    <t>000 1 00 00000 00 0000 000</t>
  </si>
  <si>
    <t xml:space="preserve">ДОХОДЫ                                                            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</si>
  <si>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</si>
  <si>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</si>
  <si>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</si>
  <si>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</si>
  <si>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</si>
  <si>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</si>
  <si>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</si>
  <si>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</si>
  <si>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000 1 05 01010 01 0000 110</t>
  </si>
  <si>
    <t>Налог , взимаемый с налогоплательщиков, выбравших в качестве объекта налогообложения доходы</t>
  </si>
  <si>
    <t>000 1 05 01020 01 0000 110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</si>
  <si>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</si>
  <si>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</si>
  <si>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</si>
  <si>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</si>
  <si>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 xml:space="preserve">000 1 06 01000 00 0000 110 </t>
  </si>
  <si>
    <t xml:space="preserve">Налог на имущество физических лиц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</si>
  <si>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</si>
  <si>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</si>
  <si>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</si>
  <si>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</si>
  <si>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</si>
  <si>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</si>
  <si>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</si>
  <si>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</si>
  <si>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</si>
  <si>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</si>
  <si>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</si>
  <si>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</si>
  <si>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</si>
  <si>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</si>
  <si>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</si>
  <si>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</si>
  <si>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000 2 02 01001 04 0000 151</t>
  </si>
  <si>
    <t>Дотации бюджетам городских округов на выравнивание уровня бюджетной обеспеченности</t>
  </si>
  <si>
    <t>000 2 02 03003 04 0000 151</t>
  </si>
  <si>
    <t>Субвенции  бюджетам  городских   округов на государственную      регистрацию      актов гражданского состояния</t>
  </si>
  <si>
    <t>000 2 02 03015 04 0000 151</t>
  </si>
  <si>
    <t>0002 02 03021 04 0000 151</t>
  </si>
  <si>
    <t>000 2 02 03022 04 0000 151</t>
  </si>
  <si>
    <t>000 2 02 03027 04 0000 151</t>
  </si>
  <si>
    <t>0002 02 03029 04 0000 151</t>
  </si>
  <si>
    <t>000 2 02 03024 04 0000 151</t>
  </si>
  <si>
    <t>ВСЕГО ДОХОДОВ</t>
  </si>
  <si>
    <t>ДОТАЦИИ БЮДЖЕТАМ СУБЪЕКТОВ РОССИЙСКОЙ ФЕДЕРАЦИИ И МУНИЦИПАЛЬНЫХ ОБРАЗОВАНИЙ</t>
  </si>
  <si>
    <t>000 2 02 01 000 00 0000 151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</si>
  <si>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</si>
  <si>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</si>
  <si>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</si>
  <si>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000 2 02 02999 04 0000 151</t>
  </si>
  <si>
    <t xml:space="preserve"> п/п</t>
  </si>
  <si>
    <t xml:space="preserve">Наименование </t>
  </si>
  <si>
    <t>Ведомство</t>
  </si>
  <si>
    <t>Раздел и подраздел</t>
  </si>
  <si>
    <t>Целевая статья</t>
  </si>
  <si>
    <t>Вид расходов</t>
  </si>
  <si>
    <t>Оплата труда 211</t>
  </si>
  <si>
    <t>Коммунальные расходы 223</t>
  </si>
  <si>
    <t>1.</t>
  </si>
  <si>
    <t>Финансовое управление  администрации городского округа "поселок Палана"</t>
  </si>
  <si>
    <t>001</t>
  </si>
  <si>
    <t>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</si>
  <si>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</si>
  <si>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</si>
  <si>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</si>
  <si>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</si>
  <si>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</si>
  <si>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</si>
  <si>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2.</t>
  </si>
  <si>
    <t>Администрация городского округа "поселок Палана"</t>
  </si>
  <si>
    <t>011</t>
  </si>
  <si>
    <t>0102</t>
  </si>
  <si>
    <t xml:space="preserve">Массовый спорт </t>
  </si>
  <si>
    <t>Глава муниципального образования</t>
  </si>
  <si>
    <t>002 03 00</t>
  </si>
  <si>
    <t>000 2 02 02150 04 0000 151</t>
  </si>
  <si>
    <t>реализация программы "Развитие субъектов малого и среднего предпринимательства  в Камчатском крае на 2013-2015 годы"</t>
  </si>
  <si>
    <t xml:space="preserve">реализация программы "Организация отдыха, оздоровления и занятости детей и молодежи в Камчатском крае на 2012 -2015 годы" </t>
  </si>
  <si>
    <t>реализация программы "Развитие физической культуры и спорта в Камчатском крае 2011-2015 годы"</t>
  </si>
  <si>
    <t>реализация программы "Развитие  образования в Камчатском крае на 2013-2015 годы"</t>
  </si>
  <si>
    <t>реализация программы "Развитие информационного общества и формирование электронного правительства в Камчатском крае на 2012-2014 годы"</t>
  </si>
  <si>
    <t>00 202 04000 00 0000 151</t>
  </si>
  <si>
    <t xml:space="preserve">ИНЫЕ МЕЖБЮДЖЕТНЫЕ ТРАНСФЕРТЫ </t>
  </si>
  <si>
    <t>На перевод котельной "Центральная" в водогрейный режим работы и замену насосного оборудования в городском округе "поселок Палана"</t>
  </si>
  <si>
    <t>522 15 00</t>
  </si>
  <si>
    <t>522 26 00</t>
  </si>
  <si>
    <t>ДКЦП "Развитие физической культуры и спорта в Камчатском крае на 2011-2015 годы"</t>
  </si>
  <si>
    <t xml:space="preserve">522 01 00 </t>
  </si>
  <si>
    <t>ДКЦП "Развитие информационного общества и формирование электронного правительства в Камчатском крае на 2012-2014 годы"</t>
  </si>
  <si>
    <t xml:space="preserve">522 17 00 </t>
  </si>
  <si>
    <t>522 17 00</t>
  </si>
  <si>
    <t>522 48 00</t>
  </si>
  <si>
    <t xml:space="preserve">522 48 00 </t>
  </si>
  <si>
    <t>Субсидии юридическим лицам (кроме государственных учреждений) и физическим лицам — производителям товаров, работ, услуг</t>
  </si>
  <si>
    <t>521 00 00</t>
  </si>
  <si>
    <t>521 03 17</t>
  </si>
  <si>
    <t>расходы за счет средств краевого бюджета</t>
  </si>
  <si>
    <t>ДКЦП"Повышение энергетической эффективности региональной экономики и сокращения издержек в бюджетном секторе Камчатского края на 2010-2015 годы и перспективе до 2020 года, а также создание условий для ее реализации"</t>
  </si>
  <si>
    <t>522 03 00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</si>
  <si>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</si>
  <si>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</si>
  <si>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МЦП "Поддержка  малого  предпринимательства  на территории городского округа "поселок Палана" , на 2013 -2015 годы"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</si>
  <si>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</si>
  <si>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</si>
  <si>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002 04 01</t>
  </si>
  <si>
    <t xml:space="preserve"> За счет субвенции на выполнение государственных полномочий в сфере организации работы комиссий по делам несовершеннолетних и защите  их прав </t>
  </si>
  <si>
    <t>002 04 02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</si>
  <si>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</si>
  <si>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</si>
  <si>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093 99 00</t>
  </si>
  <si>
    <t>За счет субвенции на выполнение государственных полномочий по социальному обслуживанию некоторых категорий граждан</t>
  </si>
  <si>
    <t>002 04 03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</si>
  <si>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</si>
  <si>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</si>
  <si>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</si>
  <si>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</si>
  <si>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</si>
  <si>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</si>
  <si>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</si>
  <si>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</si>
  <si>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</si>
  <si>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092 03 05</t>
  </si>
  <si>
    <t>092 03 15</t>
  </si>
  <si>
    <t>Мобилизационная и вневойсковая подготовка</t>
  </si>
  <si>
    <t>0203</t>
  </si>
  <si>
    <t>001 36 00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</si>
  <si>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</si>
  <si>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</si>
  <si>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</si>
  <si>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</si>
  <si>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 xml:space="preserve">Субвенции  бюджетам  городских   округов на предоставление гражданам субсидий на оплату жилых помещений и коммунальных услуг    </t>
  </si>
  <si>
    <t>000 2 02 02145 04 0000 151</t>
  </si>
  <si>
    <t xml:space="preserve">Субсидии бюджетам городских округов на модернизацию региональных систем общего образования </t>
  </si>
  <si>
    <t>в целях софинансирования расходных обязательств муниципальных образований по повышению оплаты труда отдельных работников муниципальных учреждений,  финансируемых за счет средств местных бюджетов</t>
  </si>
  <si>
    <t>КЦП "Развитие образования в Камчатском крае на 2013-2015 годы"</t>
  </si>
  <si>
    <t xml:space="preserve">КЦП  "Организация отдыха, оздоровления и занятости детей и молодежи в Камчатском крае на 2012 -2015 годы" </t>
  </si>
  <si>
    <t>КЦП "Развитие дошкольного образования в Камчатском крае на 2011-2015 годы"</t>
  </si>
  <si>
    <t>МЦП "Развитие дошкольного образования в городском округе "поселок Палана" на 2011-2015 годы"</t>
  </si>
  <si>
    <t>МЦП "Организация отдыха, оздоровления и занятости детей и молодежи городского округа "поселок Палана" на 2013 год"</t>
  </si>
  <si>
    <t>МЦП "Развитие образования городского округа "поселок Палана" на 2013 -2015 годы"</t>
  </si>
  <si>
    <t>реализация программы "Обращение с твердыми бытовыми и промышленными отходами в Камчатском крае на 2012 и 2015 годы"</t>
  </si>
  <si>
    <t xml:space="preserve">МЦП "Энергосбережение и повышение энергетической эффективности на территории городского округа "поселок Палана" на 2011-2013 годы"  </t>
  </si>
  <si>
    <t>МЦП "Чистая вода в городском округе "поселок Палана" на 2012- 2017 годы"</t>
  </si>
  <si>
    <t xml:space="preserve">реализация  программы "Модернизация жилищно-коммунального комплекса и инженерной инфраструктуры Камчатского края  на 2010-2013 годы" </t>
  </si>
  <si>
    <t>реализация программы "Чистая вода в Камчатском крае на 2012-2017 годы"</t>
  </si>
  <si>
    <t>реализация программы "Комплексное благоустройство населенных пунктов Камчатского края на 2012- 2016 годы"</t>
  </si>
  <si>
    <t>5210106</t>
  </si>
  <si>
    <t>Модернизация региональных систем общего образования</t>
  </si>
  <si>
    <t>436 21 00</t>
  </si>
  <si>
    <t xml:space="preserve">в том числе за счет федерального бюджета </t>
  </si>
  <si>
    <t>795 00 07</t>
  </si>
  <si>
    <t>795 00 08</t>
  </si>
  <si>
    <t xml:space="preserve">Другие вопросы в области социальной политики </t>
  </si>
  <si>
    <t>Другие вопросы в области национальной безопасности и правоохранительной деятельности</t>
  </si>
  <si>
    <t>795 00 02</t>
  </si>
  <si>
    <t>795 00 03</t>
  </si>
  <si>
    <t>Региональные целевые программы</t>
  </si>
  <si>
    <t xml:space="preserve">522 00 00 </t>
  </si>
  <si>
    <t>КЦП "Комплексное благоустройство населенных пунктов Камчатского края на 2012-2016 годы"</t>
  </si>
  <si>
    <t>522 40 00</t>
  </si>
  <si>
    <t xml:space="preserve">795 00 00 </t>
  </si>
  <si>
    <t>МЦП "Комплексное благоустройство городского округа "поселок Палана" на 2012-2016 годы"</t>
  </si>
  <si>
    <t xml:space="preserve">011 </t>
  </si>
  <si>
    <t>795 00 15</t>
  </si>
  <si>
    <t>522 00 00</t>
  </si>
  <si>
    <t xml:space="preserve">КЦП "Модернизация жилищно-коммунального комплекса и инженерной инфраструктуры Камчатского края  на 2011-2013 годы" </t>
  </si>
  <si>
    <t>522 42 01</t>
  </si>
  <si>
    <t>КЦП "Чистая вода в Камчатском крае на 2012-2017 годы"</t>
  </si>
  <si>
    <t>522 16 00</t>
  </si>
  <si>
    <t>795 00 18</t>
  </si>
  <si>
    <t>КЦП " Комплексное благоустройство населенных пунктов Камчатского края на 2012 -2016 годы"</t>
  </si>
  <si>
    <t>522 14 00</t>
  </si>
  <si>
    <t>МЦП  "Комплексное благоустройство городского округа "поселок Палана" на 2012 -2016 годы"</t>
  </si>
  <si>
    <t xml:space="preserve">Мероприятия в области жилищного хозяйства </t>
  </si>
  <si>
    <t>350 03 00</t>
  </si>
  <si>
    <t>522 21 03</t>
  </si>
  <si>
    <t>Программа "Комплексное благоустройство городского округа "поселок Палана" на 2012 -2016 годы"</t>
  </si>
  <si>
    <t xml:space="preserve"> "Комплексное благоустройство городского округа "поселок Палана" на 2012 -2016 годы"</t>
  </si>
  <si>
    <t xml:space="preserve">795 00 15 </t>
  </si>
  <si>
    <t>14</t>
  </si>
  <si>
    <t xml:space="preserve">Другие вопросы в области национальной безопасности и правоохранительной деятельности </t>
  </si>
  <si>
    <t>(тыс.рублей)</t>
  </si>
  <si>
    <t>Программа "Чистая вода в городском округе "поселок Палана " на 2012-2017 годы"</t>
  </si>
  <si>
    <t xml:space="preserve">Субвенции  бюджетам  городских   округов по выплате вознаграждения за выполнение функций классного руководителя педагогическим работникам муниципальных образовательных учреждений  </t>
  </si>
  <si>
    <t xml:space="preserve">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</si>
  <si>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600</t>
  </si>
  <si>
    <t>Социальное обеспечение и иные выплаты населению</t>
  </si>
  <si>
    <t>300</t>
  </si>
  <si>
    <t>Расходы за счет средств бюджета городского округа "поселок Палана"</t>
  </si>
  <si>
    <t>420 99 02</t>
  </si>
  <si>
    <t>(тыс. рублей)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</si>
  <si>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</si>
  <si>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</si>
  <si>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реализация программы "Развитие дошкольного образования в Камчатском крае на 2011-2015 годы"</t>
  </si>
  <si>
    <t xml:space="preserve">Региональные целевые программы </t>
  </si>
  <si>
    <t>За счет субвенции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</si>
  <si>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Мероприятия по гражданской обороне</t>
  </si>
  <si>
    <t>219 00 00</t>
  </si>
  <si>
    <t xml:space="preserve">Программа  "Развитие физкультуры и спорта в городском округе "поселок Палана" на  2012-2015 годы" 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</si>
  <si>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</si>
  <si>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</si>
  <si>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000 1 11 05010 04 0000 120 </t>
  </si>
  <si>
    <t xml:space="preserve">000 1 11 05024 04 0000 120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</si>
  <si>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</si>
  <si>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000 1 11 05034  0400 00 120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</si>
  <si>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</si>
  <si>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000 111 07014 04 0000 120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</si>
  <si>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</si>
  <si>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</si>
  <si>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получателями средств бюджетов городских округов </t>
  </si>
  <si>
    <t>Дорожное хозяйство</t>
  </si>
  <si>
    <t>0409</t>
  </si>
  <si>
    <t>315 00 00</t>
  </si>
  <si>
    <t>Поддержка дорожного хозяйства</t>
  </si>
  <si>
    <t>315 02 00</t>
  </si>
  <si>
    <t>Содержание автомобильных дорог общего пользования</t>
  </si>
  <si>
    <t>315 02 03</t>
  </si>
  <si>
    <t>Жилищное хозяйство</t>
  </si>
  <si>
    <t>0501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</si>
  <si>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</si>
  <si>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</si>
  <si>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</si>
  <si>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</si>
  <si>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0800</t>
  </si>
  <si>
    <t xml:space="preserve">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</si>
  <si>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</t>
  </si>
  <si>
    <t xml:space="preserve">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</si>
  <si>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</t>
  </si>
  <si>
    <t xml:space="preserve"> по предоставлению дополнительной меры социальной поддержки по обеспечению продуктами питания беременных женщин , кормящих матерей, а также детей в возрасте до трех лет , проживающих в Камчатском крае, среднедушевой доход семьи которых ниже прожиточного минимума, установленного в Камчатском крае</t>
  </si>
  <si>
    <t xml:space="preserve"> 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</si>
  <si>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>МЦП "Устойчивое развитие коренных малочисленных народов Севера , Сибири и Дальнего Востока"</t>
  </si>
  <si>
    <t>795 00 01</t>
  </si>
  <si>
    <t>15.</t>
  </si>
  <si>
    <t xml:space="preserve">МЦП  "Социальная помощь и поддержка отдельных категорий граждан в городском округе "поселок Палана" на  2013 -2015 годы" </t>
  </si>
  <si>
    <t xml:space="preserve">Субсидии на проведение отдельных мероприятий для обеспечения автоперевозок </t>
  </si>
  <si>
    <t>КЦП " Обращение с твердыми бытовыми и промышленными отходами в Камчатском крае на 2012 -2015 годы"</t>
  </si>
  <si>
    <t xml:space="preserve"> 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</si>
  <si>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 xml:space="preserve"> по образованию и организации деятельности комиссий по делам несовершеннолетних и защите их прав</t>
  </si>
  <si>
    <t xml:space="preserve">  по социальному обслуживанию некоторых категорий граждан</t>
  </si>
  <si>
    <t xml:space="preserve">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</si>
  <si>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 xml:space="preserve"> по присвоению спортивных разрядов </t>
  </si>
  <si>
    <t>Коммунальное хозяйство</t>
  </si>
  <si>
    <t>522 11 01</t>
  </si>
  <si>
    <t>0502</t>
  </si>
  <si>
    <t>Поддержка коммунального хозяйства</t>
  </si>
  <si>
    <t>351 00 00</t>
  </si>
  <si>
    <t xml:space="preserve">Мероприятия в области коммунального хозяйства </t>
  </si>
  <si>
    <t>351 05 00</t>
  </si>
  <si>
    <t>Благоустройство</t>
  </si>
  <si>
    <t>0503</t>
  </si>
  <si>
    <t>600 00 00</t>
  </si>
  <si>
    <t>Уличное освещение</t>
  </si>
  <si>
    <t xml:space="preserve">600 01 00 </t>
  </si>
  <si>
    <t>600 01 00</t>
  </si>
  <si>
    <t>Прочие мероприятия по благоустройству городских округов и поселений</t>
  </si>
  <si>
    <t>600 05 00</t>
  </si>
  <si>
    <t>Другие вопросы в области образования</t>
  </si>
  <si>
    <t>0709</t>
  </si>
  <si>
    <t>436 00 00</t>
  </si>
  <si>
    <t>436 01 00</t>
  </si>
  <si>
    <t>Культура</t>
  </si>
  <si>
    <t>0801</t>
  </si>
  <si>
    <t>450 85 00</t>
  </si>
  <si>
    <t>Физическая культура и спорт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</si>
  <si>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</si>
  <si>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</si>
  <si>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</si>
  <si>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</si>
  <si>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</si>
  <si>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491 01 00 </t>
  </si>
  <si>
    <t>491 01 00</t>
  </si>
  <si>
    <t>Социальное обслуживание населения</t>
  </si>
  <si>
    <t>795 00 11</t>
  </si>
  <si>
    <t>795 00 12</t>
  </si>
  <si>
    <t>000 1 05 01050 01 0000 110</t>
  </si>
  <si>
    <t>000 1 05 03000 01 0000 110</t>
  </si>
  <si>
    <t>Единый сельскохозяйственный налог</t>
  </si>
  <si>
    <t>000 1 13 00000 00 0000 000</t>
  </si>
  <si>
    <t xml:space="preserve">ДОХОДЫ ОТ ОКАЗАНИЯ ПЛАТНЫХ УСЛУГ (РАБОТ) И КОМПЕНСАЦИИ ЗАТРАТ ГОСУДАРСТВА </t>
  </si>
  <si>
    <t>000 1 13 01944 04 0000 130</t>
  </si>
  <si>
    <t>000 1 13 02944 04 0000 130</t>
  </si>
  <si>
    <t xml:space="preserve">Прочие доходы компенсации затрат бюджетов городских округов </t>
  </si>
  <si>
    <t xml:space="preserve">Субсидии на выравнивание обеспеченности муниципальных образований по реализации ими их отдельных расходных обязательств </t>
  </si>
  <si>
    <t>Органы юстиции</t>
  </si>
  <si>
    <t>0304</t>
  </si>
  <si>
    <t xml:space="preserve">в т.ч. за счет средств федерального бюджета </t>
  </si>
  <si>
    <t xml:space="preserve"> За счет субвенции на выполнение государственных полномочий по организации и осуществлению деятельности по опеке и попечительству несовершеннолетних </t>
  </si>
  <si>
    <t xml:space="preserve">ОТЧЕТ </t>
  </si>
  <si>
    <t xml:space="preserve">по исполнению источников  финансирования дефицита бюджета по кодам бюджетной классификации </t>
  </si>
  <si>
    <t>" Об исполнении бюджета городского округа "поселок Палана" за 2013 год</t>
  </si>
  <si>
    <t>от «___» _______  2014 г. № ___</t>
  </si>
  <si>
    <t>источников финансирования дефицита бюджета городского округа "поселок Палана" за 2013 год</t>
  </si>
  <si>
    <t xml:space="preserve">Утверждено </t>
  </si>
  <si>
    <t xml:space="preserve">Исполнено </t>
  </si>
  <si>
    <t xml:space="preserve">% исполнения </t>
  </si>
  <si>
    <t>Исполнено</t>
  </si>
  <si>
    <t>" Об исполнении бюджета городского округа "поселок Палана" за 2013 год"</t>
  </si>
  <si>
    <t>от  «__» _______ 2014 г. № ___</t>
  </si>
  <si>
    <t xml:space="preserve">об исполнении доходов бюджета городского округа "поселок Палана" за 2013 год </t>
  </si>
  <si>
    <t>Приложение № 2</t>
  </si>
  <si>
    <t>"Об исполнении  бюджета городского округа "поселок Палана" за 2013 год"</t>
  </si>
  <si>
    <t>от «__» _________ 2014 г. № ___</t>
  </si>
  <si>
    <t>об исполнении расходов  бюджета городского округа "поселок  Палана" за 2013 год по разделам и подразделам классификации расходов бюджетов</t>
  </si>
  <si>
    <t xml:space="preserve"> в т.ч. оплата труда  КОСГУ 211</t>
  </si>
  <si>
    <t>коммунальные услуги КОСГУ 223</t>
  </si>
  <si>
    <t xml:space="preserve">  Утверждено </t>
  </si>
  <si>
    <t>ОТЧЕТ</t>
  </si>
  <si>
    <t>об исполнении расходов по разделам, подразделам, целевым статьям и видам расходов классификации расходов  бюджетов в ведомственной структуре расходов бюджета городского округа "поселок Палана"  за 2013 год</t>
  </si>
  <si>
    <t>Приложение № 3</t>
  </si>
  <si>
    <t>Приложение № 4</t>
  </si>
  <si>
    <t xml:space="preserve">       к нормативному правовому акту</t>
  </si>
  <si>
    <t>от "___" _______ 2014 г. № ___</t>
  </si>
  <si>
    <t>тыс. рублей</t>
  </si>
  <si>
    <t>Форма муниципального внутреннего заимствования</t>
  </si>
  <si>
    <t>Утверждено</t>
  </si>
  <si>
    <t xml:space="preserve">Погашение задолженности бюджета муниципального образования по бюджетным кредитам от бюджетов  бюджетной системы РФ </t>
  </si>
  <si>
    <t>Итого</t>
  </si>
  <si>
    <t xml:space="preserve">Привлечение денежных средств в виде бюджетных кредитов от других бюджетов  бюджетной системы РФ </t>
  </si>
  <si>
    <t>.</t>
  </si>
  <si>
    <t>%  исполнения</t>
  </si>
  <si>
    <t>об исполнении ассигнований на реализацию целевых муниципальных программ</t>
  </si>
  <si>
    <t>"Об исполнении бюджета городского округа "поселок Палана" за 2013 год"</t>
  </si>
  <si>
    <t>от  " ___  "  ________ 2014 г.  № ___</t>
  </si>
  <si>
    <t xml:space="preserve">городского округа "поселок Палана" за 2013 год </t>
  </si>
  <si>
    <t>о предоставленных муниципальных гарантиях городского округа "поселок Палана"                                                                                                                                            за 2013 год</t>
  </si>
  <si>
    <t xml:space="preserve">      Бюджетом городского округа "поселок Палана" в 2013 году муниципальные гарантии не предоставлялись.</t>
  </si>
  <si>
    <t xml:space="preserve"> За счет субвенции на выполнение государственных полномочий по организации и осуществлению деятельности по опеке и попечительству совершеннолетних </t>
  </si>
  <si>
    <t>002 04 11</t>
  </si>
  <si>
    <t>795 00 09</t>
  </si>
  <si>
    <t>795 00 13</t>
  </si>
  <si>
    <t>795 00 14</t>
  </si>
  <si>
    <t>Учреждения социального обслуживания населения  за счет субвенции на выполнение государственных полномочий по социальному обслуживанию некоторых категорий граждан</t>
  </si>
  <si>
    <t>1002</t>
  </si>
  <si>
    <t>Обеспечение деятельности подведомственных учреждений</t>
  </si>
  <si>
    <t>Социальное обеспечение населения</t>
  </si>
  <si>
    <t>Мероприятия в области социальной политики</t>
  </si>
  <si>
    <t>1004</t>
  </si>
  <si>
    <t>514 01 00</t>
  </si>
  <si>
    <t>1003</t>
  </si>
  <si>
    <t>Охрана семьи и детства</t>
  </si>
  <si>
    <t>За счет субвенции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3-х лет, проживающих на территории Камчатского края</t>
  </si>
  <si>
    <t>514 01 02</t>
  </si>
  <si>
    <t>Иные безвозмездные и безвозвратные перечисления, в том числе</t>
  </si>
  <si>
    <t>520 00 00</t>
  </si>
  <si>
    <t>520 10 00</t>
  </si>
  <si>
    <t>Реализация Федерального закона № 159-ФЗ от 21.12.1996 "О дополнительных гарантиях по социальной поддержке детей-сирот и детей, оставшихся без попечения родителей", в том числе реализация мероприятий ДКЦП "Стимулирование развития жилищного строительства в Камчатском крае на 2011-2015 годы"</t>
  </si>
  <si>
    <t>Социальная помощь</t>
  </si>
  <si>
    <t>505 00 00</t>
  </si>
  <si>
    <t>Программа  "Поддержка малого  предпринимательства на территории городского округа "поселок Палана", на 2013-2015 годы"</t>
  </si>
  <si>
    <t>7950004</t>
  </si>
  <si>
    <t>7950009</t>
  </si>
  <si>
    <t>Программа  "Развитие дошкольного образования в городском округе "поселок Палана" на 2011-2015 годы"</t>
  </si>
  <si>
    <t>1102</t>
  </si>
  <si>
    <t>795 00 16</t>
  </si>
  <si>
    <t>Программа  "Комплексная Программа профилактики правонарушений  на территории городского округа "поселок Палана" на 2013-2015 годы"</t>
  </si>
  <si>
    <t>Программа  "Повышение безопасности дорожного движения на территории городского округа "поселок Палана" на 2013-2015 годы"</t>
  </si>
  <si>
    <t>20,600</t>
  </si>
  <si>
    <t>533,160</t>
  </si>
  <si>
    <t>Программа  "Развитие образования городского округа "поселок Палана" на 2013- 2015 годы"       из них:</t>
  </si>
  <si>
    <t xml:space="preserve">Развитие образования городского округа поселок Палана" на 2013- 2015 годы" </t>
  </si>
  <si>
    <t>Программа "Патриотическое воспитание граждан в городском округе  "поселок Палана"  на 2013-2015 годы"      из них:</t>
  </si>
  <si>
    <t xml:space="preserve">Патриотическое воспитание граждан в городском округе  поселок Палана"  на 2013-2015 годы" </t>
  </si>
  <si>
    <t xml:space="preserve">Программа "Энергосбережение и повышение энергетической эффективности на территории городского округа поселок Палана" на 2011-2013 годы"  </t>
  </si>
  <si>
    <t>13.</t>
  </si>
  <si>
    <t>14.</t>
  </si>
  <si>
    <t>000 114 00000 00 0000 000</t>
  </si>
  <si>
    <t>ДОХОДЫ ОТ ПРОДАЖИ МАТЕРИАЛЬНЫХ И НЕМАТЕРИАЛЬНЫХ АКТИВОВ</t>
  </si>
  <si>
    <t>795 00 04</t>
  </si>
  <si>
    <t xml:space="preserve">Мероприятия в области жилищно-коммунального хозяйства </t>
  </si>
  <si>
    <t xml:space="preserve">КЦП "Модернизация жилищно-коммунального комплекса и инженерной инфраструктуры Камчатского края  на 2010-2013 годы" </t>
  </si>
  <si>
    <t xml:space="preserve"> обеспечение жилыми помещениями детей-сирот и детей, оставшихся без попечения родителей, а также детей , находящихся под опекой (попечительством), не имеющих закрепленного жилого помещения</t>
  </si>
  <si>
    <t>505 21 00</t>
  </si>
  <si>
    <t>505 21 02</t>
  </si>
  <si>
    <t>520 13 00</t>
  </si>
  <si>
    <t>Выплаты семьям опекунов на содержание подопечных детей</t>
  </si>
  <si>
    <t>520 13 20</t>
  </si>
  <si>
    <t>Другие вопросы в области социальной политики</t>
  </si>
  <si>
    <t>3.</t>
  </si>
  <si>
    <t xml:space="preserve">Совет  депутатов городского округа "поселок Палана"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</si>
  <si>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</si>
  <si>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</si>
  <si>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4.</t>
  </si>
  <si>
    <t>014</t>
  </si>
  <si>
    <t>5.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</si>
  <si>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</si>
  <si>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</si>
  <si>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</si>
  <si>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</si>
  <si>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</si>
  <si>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</si>
  <si>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6.</t>
  </si>
  <si>
    <t>Контрольно-счетная комиссия городского округа «поселок Палана»</t>
  </si>
  <si>
    <t>016</t>
  </si>
  <si>
    <t xml:space="preserve">0020400 </t>
  </si>
  <si>
    <t>0020400</t>
  </si>
  <si>
    <t>7.</t>
  </si>
  <si>
    <t>Общее образование</t>
  </si>
  <si>
    <t>0702</t>
  </si>
  <si>
    <t>Школы-детские сады, школы начальные, неполные средние и средние</t>
  </si>
  <si>
    <t>421 00 00</t>
  </si>
  <si>
    <t xml:space="preserve"> "Развитие информационного общества и формирование электронного правительства в городском округе "поселок Палана"в области информационной безопасности  на 2013-2014 годы"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</si>
</sst>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00"/>
    <numFmt numFmtId="174" formatCode="#,##0.000"/>
    <numFmt numFmtId="175" formatCode="0.0000000"/>
    <numFmt numFmtId="176" formatCode="0.00000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.00_);_(* \(#,##0.00\);_(* &quot;-&quot;??_);_(@_)"/>
    <numFmt numFmtId="183" formatCode="#,##0.0000000"/>
    <numFmt numFmtId="184" formatCode="#,##0.00000000"/>
  </numFmts>
  <fonts count="40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sz val="10"/>
      <name val="Times New Roman CYR"/>
      <family val="1"/>
    </font>
    <font>
      <b/>
      <sz val="9"/>
      <name val="Arial Cyr"/>
      <family val="2"/>
    </font>
    <font>
      <sz val="9"/>
      <name val="Times New Roman Cyr"/>
      <family val="1"/>
    </font>
    <font>
      <b/>
      <sz val="11"/>
      <name val="Arial Cyr"/>
      <family val="2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2"/>
      <name val="Arial Cyr"/>
      <family val="0"/>
    </font>
    <font>
      <sz val="9"/>
      <name val="Arial Cyr"/>
      <family val="0"/>
    </font>
    <font>
      <sz val="11"/>
      <name val="Times New Roman CE"/>
      <family val="1"/>
    </font>
    <font>
      <sz val="11"/>
      <name val="Times New Roman Cyr"/>
      <family val="0"/>
    </font>
    <font>
      <sz val="10"/>
      <name val="Arial"/>
      <family val="0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Helv"/>
      <family val="0"/>
    </font>
    <font>
      <b/>
      <sz val="11"/>
      <name val="Helv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22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1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49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center" wrapText="1"/>
    </xf>
    <xf numFmtId="4" fontId="20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" fontId="21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0" fontId="23" fillId="0" borderId="0" xfId="0" applyFont="1" applyAlignment="1">
      <alignment/>
    </xf>
    <xf numFmtId="0" fontId="5" fillId="0" borderId="1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" fillId="0" borderId="0" xfId="18" applyFont="1">
      <alignment/>
      <protection/>
    </xf>
    <xf numFmtId="0" fontId="7" fillId="0" borderId="1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horizontal="center"/>
    </xf>
    <xf numFmtId="4" fontId="1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20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26" fillId="0" borderId="0" xfId="0" applyFont="1" applyAlignment="1">
      <alignment/>
    </xf>
    <xf numFmtId="49" fontId="21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49" fontId="26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wrapText="1"/>
    </xf>
    <xf numFmtId="2" fontId="27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49" fontId="21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wrapText="1"/>
    </xf>
    <xf numFmtId="174" fontId="5" fillId="0" borderId="1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19" applyNumberFormat="1" applyFont="1" applyFill="1" applyAlignment="1">
      <alignment horizontal="center" vertical="center"/>
      <protection/>
    </xf>
    <xf numFmtId="0" fontId="6" fillId="0" borderId="0" xfId="19" applyNumberFormat="1" applyFont="1" applyFill="1" applyAlignment="1">
      <alignment horizontal="left" vertical="center" wrapText="1"/>
      <protection/>
    </xf>
    <xf numFmtId="0" fontId="6" fillId="0" borderId="0" xfId="19" applyNumberFormat="1" applyFont="1" applyFill="1" applyAlignment="1">
      <alignment horizontal="center" vertical="center"/>
      <protection/>
    </xf>
    <xf numFmtId="0" fontId="6" fillId="0" borderId="0" xfId="19" applyNumberFormat="1" applyFont="1" applyFill="1" applyAlignment="1">
      <alignment horizontal="center" vertical="center" wrapText="1"/>
      <protection/>
    </xf>
    <xf numFmtId="0" fontId="9" fillId="0" borderId="0" xfId="19" applyNumberFormat="1" applyFont="1" applyFill="1" applyAlignment="1">
      <alignment horizontal="center" vertical="center" wrapText="1"/>
      <protection/>
    </xf>
    <xf numFmtId="0" fontId="2" fillId="0" borderId="0" xfId="0" applyNumberFormat="1" applyFont="1" applyFill="1" applyAlignment="1">
      <alignment vertical="center"/>
    </xf>
    <xf numFmtId="0" fontId="2" fillId="0" borderId="1" xfId="19" applyNumberFormat="1" applyFont="1" applyFill="1" applyBorder="1" applyAlignment="1">
      <alignment horizontal="justify" vertical="center" wrapText="1"/>
      <protection/>
    </xf>
    <xf numFmtId="49" fontId="2" fillId="0" borderId="1" xfId="19" applyNumberFormat="1" applyFont="1" applyFill="1" applyBorder="1" applyAlignment="1">
      <alignment horizontal="right" wrapText="1"/>
      <protection/>
    </xf>
    <xf numFmtId="49" fontId="2" fillId="0" borderId="1" xfId="21" applyNumberFormat="1" applyFont="1" applyFill="1" applyBorder="1" applyAlignment="1">
      <alignment horizontal="right" wrapText="1"/>
      <protection/>
    </xf>
    <xf numFmtId="49" fontId="2" fillId="0" borderId="1" xfId="0" applyNumberFormat="1" applyFont="1" applyFill="1" applyBorder="1" applyAlignment="1">
      <alignment horizontal="right" wrapText="1"/>
    </xf>
    <xf numFmtId="0" fontId="2" fillId="0" borderId="1" xfId="21" applyNumberFormat="1" applyFont="1" applyFill="1" applyBorder="1" applyAlignment="1">
      <alignment horizontal="justify" vertical="center" wrapText="1"/>
      <protection/>
    </xf>
    <xf numFmtId="0" fontId="28" fillId="0" borderId="1" xfId="19" applyNumberFormat="1" applyFont="1" applyFill="1" applyBorder="1" applyAlignment="1">
      <alignment horizontal="left" vertical="center" wrapText="1"/>
      <protection/>
    </xf>
    <xf numFmtId="49" fontId="28" fillId="0" borderId="1" xfId="19" applyNumberFormat="1" applyFont="1" applyFill="1" applyBorder="1" applyAlignment="1">
      <alignment horizontal="right" wrapText="1"/>
      <protection/>
    </xf>
    <xf numFmtId="0" fontId="2" fillId="0" borderId="0" xfId="0" applyNumberFormat="1" applyFont="1" applyFill="1" applyAlignment="1">
      <alignment/>
    </xf>
    <xf numFmtId="0" fontId="28" fillId="0" borderId="1" xfId="21" applyNumberFormat="1" applyFont="1" applyFill="1" applyBorder="1" applyAlignment="1">
      <alignment horizontal="left" vertical="center" wrapText="1"/>
      <protection/>
    </xf>
    <xf numFmtId="0" fontId="30" fillId="0" borderId="1" xfId="0" applyFont="1" applyFill="1" applyBorder="1" applyAlignment="1">
      <alignment horizontal="justify" wrapText="1"/>
    </xf>
    <xf numFmtId="0" fontId="31" fillId="0" borderId="1" xfId="0" applyFont="1" applyFill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2" fillId="0" borderId="0" xfId="19" applyNumberFormat="1" applyFont="1" applyFill="1" applyAlignment="1">
      <alignment horizontal="left" vertical="center" wrapText="1"/>
      <protection/>
    </xf>
    <xf numFmtId="0" fontId="2" fillId="0" borderId="0" xfId="19" applyNumberFormat="1" applyFont="1" applyFill="1" applyAlignment="1">
      <alignment horizontal="right" vertical="center"/>
      <protection/>
    </xf>
    <xf numFmtId="49" fontId="21" fillId="0" borderId="1" xfId="0" applyNumberFormat="1" applyFont="1" applyFill="1" applyBorder="1" applyAlignment="1">
      <alignment wrapText="1"/>
    </xf>
    <xf numFmtId="174" fontId="5" fillId="0" borderId="1" xfId="0" applyNumberFormat="1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top" wrapText="1"/>
    </xf>
    <xf numFmtId="0" fontId="9" fillId="0" borderId="1" xfId="19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/>
    </xf>
    <xf numFmtId="0" fontId="2" fillId="0" borderId="1" xfId="21" applyNumberFormat="1" applyFont="1" applyFill="1" applyBorder="1" applyAlignment="1">
      <alignment horizontal="center" vertical="center" wrapText="1"/>
      <protection/>
    </xf>
    <xf numFmtId="0" fontId="2" fillId="0" borderId="1" xfId="21" applyNumberFormat="1" applyFont="1" applyFill="1" applyBorder="1" applyAlignment="1">
      <alignment horizontal="right" wrapText="1"/>
      <protection/>
    </xf>
    <xf numFmtId="49" fontId="16" fillId="0" borderId="1" xfId="20" applyNumberFormat="1" applyFont="1" applyFill="1" applyBorder="1" applyAlignment="1">
      <alignment horizontal="center" vertical="center" wrapText="1"/>
      <protection/>
    </xf>
    <xf numFmtId="174" fontId="5" fillId="0" borderId="1" xfId="0" applyNumberFormat="1" applyFont="1" applyFill="1" applyBorder="1" applyAlignment="1">
      <alignment horizontal="center"/>
    </xf>
    <xf numFmtId="174" fontId="5" fillId="0" borderId="1" xfId="18" applyNumberFormat="1" applyFont="1" applyFill="1" applyBorder="1" applyAlignment="1">
      <alignment horizontal="center"/>
      <protection/>
    </xf>
    <xf numFmtId="171" fontId="2" fillId="0" borderId="1" xfId="27" applyNumberFormat="1" applyFont="1" applyFill="1" applyBorder="1" applyAlignment="1">
      <alignment horizontal="right"/>
    </xf>
    <xf numFmtId="0" fontId="28" fillId="0" borderId="1" xfId="19" applyNumberFormat="1" applyFont="1" applyFill="1" applyBorder="1" applyAlignment="1">
      <alignment horizontal="justify" vertical="center" wrapText="1"/>
      <protection/>
    </xf>
    <xf numFmtId="0" fontId="2" fillId="0" borderId="1" xfId="21" applyNumberFormat="1" applyFont="1" applyFill="1" applyBorder="1" applyAlignment="1">
      <alignment horizontal="left" vertical="center" wrapText="1"/>
      <protection/>
    </xf>
    <xf numFmtId="0" fontId="31" fillId="0" borderId="1" xfId="0" applyFont="1" applyFill="1" applyBorder="1" applyAlignment="1">
      <alignment horizontal="justify" wrapText="1"/>
    </xf>
    <xf numFmtId="0" fontId="30" fillId="0" borderId="1" xfId="0" applyFont="1" applyFill="1" applyBorder="1" applyAlignment="1">
      <alignment horizontal="left" wrapText="1"/>
    </xf>
    <xf numFmtId="0" fontId="2" fillId="0" borderId="1" xfId="19" applyNumberFormat="1" applyFont="1" applyFill="1" applyBorder="1" applyAlignment="1">
      <alignment horizontal="center"/>
      <protection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29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177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171" fontId="2" fillId="0" borderId="1" xfId="21" applyNumberFormat="1" applyFont="1" applyFill="1" applyBorder="1" applyAlignment="1">
      <alignment horizontal="right" wrapText="1"/>
      <protection/>
    </xf>
    <xf numFmtId="171" fontId="28" fillId="0" borderId="1" xfId="0" applyNumberFormat="1" applyFont="1" applyFill="1" applyBorder="1" applyAlignment="1">
      <alignment horizontal="right" wrapText="1"/>
    </xf>
    <xf numFmtId="171" fontId="2" fillId="0" borderId="1" xfId="0" applyNumberFormat="1" applyFont="1" applyFill="1" applyBorder="1" applyAlignment="1">
      <alignment horizontal="right" wrapText="1"/>
    </xf>
    <xf numFmtId="171" fontId="2" fillId="0" borderId="0" xfId="0" applyNumberFormat="1" applyFont="1" applyFill="1" applyAlignment="1">
      <alignment vertical="center"/>
    </xf>
    <xf numFmtId="49" fontId="5" fillId="0" borderId="1" xfId="0" applyNumberFormat="1" applyFont="1" applyBorder="1" applyAlignment="1">
      <alignment vertical="top" wrapText="1"/>
    </xf>
    <xf numFmtId="49" fontId="29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49" fontId="32" fillId="0" borderId="1" xfId="0" applyNumberFormat="1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center" wrapText="1"/>
    </xf>
    <xf numFmtId="49" fontId="32" fillId="0" borderId="1" xfId="0" applyNumberFormat="1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26" fillId="0" borderId="0" xfId="0" applyFont="1" applyAlignment="1">
      <alignment horizontal="right"/>
    </xf>
    <xf numFmtId="0" fontId="5" fillId="0" borderId="0" xfId="0" applyFont="1" applyAlignment="1">
      <alignment/>
    </xf>
    <xf numFmtId="4" fontId="2" fillId="0" borderId="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10" fillId="0" borderId="0" xfId="0" applyNumberFormat="1" applyAlignment="1">
      <alignment/>
    </xf>
    <xf numFmtId="0" fontId="10" fillId="0" borderId="0" xfId="0" applyAlignment="1">
      <alignment horizontal="center" vertical="top"/>
    </xf>
    <xf numFmtId="0" fontId="10" fillId="0" borderId="0" xfId="0" applyFont="1" applyAlignment="1">
      <alignment/>
    </xf>
    <xf numFmtId="0" fontId="2" fillId="0" borderId="1" xfId="19" applyNumberFormat="1" applyFont="1" applyFill="1" applyBorder="1" applyAlignment="1">
      <alignment horizontal="center" vertical="center" wrapText="1"/>
      <protection/>
    </xf>
    <xf numFmtId="0" fontId="5" fillId="0" borderId="1" xfId="18" applyFont="1" applyBorder="1">
      <alignment/>
      <protection/>
    </xf>
    <xf numFmtId="174" fontId="7" fillId="0" borderId="1" xfId="0" applyNumberFormat="1" applyFont="1" applyFill="1" applyBorder="1" applyAlignment="1">
      <alignment horizontal="center"/>
    </xf>
    <xf numFmtId="174" fontId="5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Border="1" applyAlignment="1">
      <alignment horizontal="right"/>
    </xf>
    <xf numFmtId="174" fontId="3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/>
    </xf>
    <xf numFmtId="0" fontId="35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Border="1" applyAlignment="1">
      <alignment horizontal="right"/>
    </xf>
    <xf numFmtId="174" fontId="9" fillId="0" borderId="1" xfId="0" applyNumberFormat="1" applyFont="1" applyBorder="1" applyAlignment="1">
      <alignment horizontal="right"/>
    </xf>
    <xf numFmtId="0" fontId="36" fillId="0" borderId="1" xfId="0" applyFont="1" applyFill="1" applyBorder="1" applyAlignment="1">
      <alignment horizontal="left" wrapText="1"/>
    </xf>
    <xf numFmtId="165" fontId="37" fillId="0" borderId="1" xfId="0" applyNumberFormat="1" applyFont="1" applyBorder="1" applyAlignment="1">
      <alignment horizontal="right"/>
    </xf>
    <xf numFmtId="2" fontId="36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49" fontId="37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49" fontId="37" fillId="0" borderId="1" xfId="0" applyNumberFormat="1" applyFont="1" applyFill="1" applyBorder="1" applyAlignment="1">
      <alignment horizontal="left" wrapText="1"/>
    </xf>
    <xf numFmtId="174" fontId="37" fillId="0" borderId="1" xfId="0" applyNumberFormat="1" applyFont="1" applyBorder="1" applyAlignment="1">
      <alignment horizontal="right"/>
    </xf>
    <xf numFmtId="49" fontId="37" fillId="0" borderId="2" xfId="0" applyNumberFormat="1" applyFont="1" applyFill="1" applyBorder="1" applyAlignment="1">
      <alignment horizontal="left" wrapText="1"/>
    </xf>
    <xf numFmtId="2" fontId="35" fillId="0" borderId="1" xfId="0" applyNumberFormat="1" applyFont="1" applyFill="1" applyBorder="1" applyAlignment="1">
      <alignment horizontal="left" wrapText="1"/>
    </xf>
    <xf numFmtId="174" fontId="3" fillId="0" borderId="1" xfId="0" applyNumberFormat="1" applyFont="1" applyFill="1" applyBorder="1" applyAlignment="1">
      <alignment horizontal="right" wrapText="1"/>
    </xf>
    <xf numFmtId="0" fontId="36" fillId="0" borderId="1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right"/>
    </xf>
    <xf numFmtId="174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71" fontId="9" fillId="0" borderId="1" xfId="0" applyNumberFormat="1" applyFont="1" applyBorder="1" applyAlignment="1">
      <alignment horizontal="right"/>
    </xf>
    <xf numFmtId="0" fontId="39" fillId="0" borderId="1" xfId="0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174" fontId="0" fillId="0" borderId="1" xfId="0" applyNumberFormat="1" applyFont="1" applyBorder="1" applyAlignment="1" applyProtection="1">
      <alignment horizontal="right"/>
      <protection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/>
    </xf>
    <xf numFmtId="165" fontId="3" fillId="0" borderId="1" xfId="24" applyNumberFormat="1" applyFont="1" applyFill="1" applyBorder="1" applyAlignment="1">
      <alignment horizontal="right" wrapText="1"/>
    </xf>
    <xf numFmtId="169" fontId="9" fillId="0" borderId="1" xfId="0" applyNumberFormat="1" applyFont="1" applyBorder="1" applyAlignment="1">
      <alignment horizontal="right"/>
    </xf>
    <xf numFmtId="49" fontId="38" fillId="0" borderId="1" xfId="0" applyNumberFormat="1" applyFont="1" applyFill="1" applyBorder="1" applyAlignment="1">
      <alignment horizontal="right" wrapText="1"/>
    </xf>
    <xf numFmtId="165" fontId="38" fillId="0" borderId="1" xfId="0" applyNumberFormat="1" applyFont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right" wrapText="1"/>
    </xf>
    <xf numFmtId="165" fontId="37" fillId="0" borderId="1" xfId="0" applyNumberFormat="1" applyFont="1" applyFill="1" applyBorder="1" applyAlignment="1">
      <alignment horizontal="right" wrapText="1"/>
    </xf>
    <xf numFmtId="173" fontId="37" fillId="0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0" fontId="38" fillId="0" borderId="5" xfId="0" applyFont="1" applyFill="1" applyBorder="1" applyAlignment="1">
      <alignment horizontal="right"/>
    </xf>
    <xf numFmtId="0" fontId="36" fillId="0" borderId="5" xfId="0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right" wrapText="1"/>
    </xf>
    <xf numFmtId="174" fontId="9" fillId="0" borderId="5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9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4" fontId="37" fillId="0" borderId="1" xfId="0" applyNumberFormat="1" applyFont="1" applyBorder="1" applyAlignment="1">
      <alignment horizontal="right"/>
    </xf>
    <xf numFmtId="2" fontId="37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1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19" applyNumberFormat="1" applyFont="1" applyFill="1" applyBorder="1" applyAlignment="1">
      <alignment horizontal="right"/>
      <protection/>
    </xf>
    <xf numFmtId="2" fontId="2" fillId="0" borderId="1" xfId="19" applyNumberFormat="1" applyFont="1" applyFill="1" applyBorder="1" applyAlignment="1">
      <alignment horizontal="right"/>
      <protection/>
    </xf>
    <xf numFmtId="171" fontId="2" fillId="0" borderId="1" xfId="19" applyNumberFormat="1" applyFont="1" applyFill="1" applyBorder="1" applyAlignment="1">
      <alignment horizontal="right"/>
      <protection/>
    </xf>
    <xf numFmtId="171" fontId="28" fillId="0" borderId="1" xfId="19" applyNumberFormat="1" applyFont="1" applyFill="1" applyBorder="1" applyAlignment="1">
      <alignment horizontal="right"/>
      <protection/>
    </xf>
    <xf numFmtId="171" fontId="28" fillId="0" borderId="1" xfId="0" applyNumberFormat="1" applyFont="1" applyFill="1" applyBorder="1" applyAlignment="1">
      <alignment horizontal="right"/>
    </xf>
    <xf numFmtId="2" fontId="28" fillId="0" borderId="1" xfId="0" applyNumberFormat="1" applyFont="1" applyFill="1" applyBorder="1" applyAlignment="1">
      <alignment horizontal="right"/>
    </xf>
    <xf numFmtId="0" fontId="28" fillId="0" borderId="1" xfId="0" applyNumberFormat="1" applyFont="1" applyFill="1" applyBorder="1" applyAlignment="1">
      <alignment horizontal="right"/>
    </xf>
    <xf numFmtId="0" fontId="28" fillId="0" borderId="1" xfId="19" applyNumberFormat="1" applyFont="1" applyFill="1" applyBorder="1" applyAlignment="1">
      <alignment horizontal="right"/>
      <protection/>
    </xf>
    <xf numFmtId="171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171" fontId="5" fillId="0" borderId="1" xfId="0" applyNumberFormat="1" applyFont="1" applyBorder="1" applyAlignment="1">
      <alignment/>
    </xf>
    <xf numFmtId="174" fontId="5" fillId="0" borderId="1" xfId="0" applyNumberFormat="1" applyFont="1" applyFill="1" applyBorder="1" applyAlignment="1">
      <alignment horizontal="right" wrapText="1"/>
    </xf>
    <xf numFmtId="174" fontId="29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29" fillId="0" borderId="1" xfId="0" applyFont="1" applyBorder="1" applyAlignment="1">
      <alignment/>
    </xf>
    <xf numFmtId="171" fontId="29" fillId="0" borderId="1" xfId="0" applyNumberFormat="1" applyFont="1" applyBorder="1" applyAlignment="1">
      <alignment/>
    </xf>
    <xf numFmtId="173" fontId="29" fillId="0" borderId="1" xfId="0" applyNumberFormat="1" applyFont="1" applyFill="1" applyBorder="1" applyAlignment="1">
      <alignment horizontal="right" wrapText="1"/>
    </xf>
    <xf numFmtId="173" fontId="29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2" fontId="29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73" fontId="5" fillId="0" borderId="1" xfId="0" applyNumberFormat="1" applyFont="1" applyBorder="1" applyAlignment="1">
      <alignment horizontal="right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/>
    </xf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/>
    </xf>
    <xf numFmtId="174" fontId="37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4" fontId="2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wrapText="1"/>
    </xf>
    <xf numFmtId="171" fontId="9" fillId="0" borderId="1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2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21" fillId="0" borderId="1" xfId="20" applyNumberFormat="1" applyFont="1" applyFill="1" applyBorder="1" applyAlignment="1">
      <alignment horizontal="center" vertical="center" wrapText="1"/>
      <protection/>
    </xf>
    <xf numFmtId="0" fontId="21" fillId="0" borderId="1" xfId="20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9" fontId="21" fillId="0" borderId="0" xfId="0" applyNumberFormat="1" applyFont="1" applyFill="1" applyAlignment="1">
      <alignment horizontal="right"/>
    </xf>
    <xf numFmtId="49" fontId="34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3" fillId="0" borderId="0" xfId="0" applyFont="1" applyAlignment="1">
      <alignment horizontal="justify" wrapText="1"/>
    </xf>
    <xf numFmtId="0" fontId="2" fillId="0" borderId="0" xfId="19" applyNumberFormat="1" applyFont="1" applyFill="1" applyAlignment="1">
      <alignment horizontal="right" vertical="center"/>
      <protection/>
    </xf>
    <xf numFmtId="0" fontId="33" fillId="0" borderId="0" xfId="22" applyNumberFormat="1" applyFont="1" applyFill="1" applyAlignment="1">
      <alignment horizontal="center" vertical="center"/>
      <protection/>
    </xf>
    <xf numFmtId="0" fontId="33" fillId="0" borderId="0" xfId="19" applyNumberFormat="1" applyFont="1" applyFill="1" applyAlignment="1">
      <alignment horizontal="center" vertical="center" wrapText="1"/>
      <protection/>
    </xf>
  </cellXfs>
  <cellStyles count="14">
    <cellStyle name="Normal" xfId="0"/>
    <cellStyle name="Hyperlink" xfId="15"/>
    <cellStyle name="Currency" xfId="16"/>
    <cellStyle name="Currency [0]" xfId="17"/>
    <cellStyle name="Обычный_Tmp4" xfId="18"/>
    <cellStyle name="Обычный_Исполнение2004" xfId="19"/>
    <cellStyle name="Обычный_Лист1" xfId="20"/>
    <cellStyle name="Обычный_Прилож 5,6" xfId="21"/>
    <cellStyle name="Обычный_ЦелПрограммыИСПОЛН" xfId="22"/>
    <cellStyle name="Followed Hyperlink" xfId="23"/>
    <cellStyle name="Percent" xfId="24"/>
    <cellStyle name="Comma" xfId="25"/>
    <cellStyle name="Comma [0]" xfId="26"/>
    <cellStyle name="Финансовый_Исполнение200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33"/>
  <sheetViews>
    <sheetView view="pageBreakPreview" zoomScale="75" zoomScaleSheetLayoutView="75" workbookViewId="0" topLeftCell="A9">
      <selection activeCell="O19" sqref="O19"/>
    </sheetView>
  </sheetViews>
  <sheetFormatPr defaultColWidth="9.00390625" defaultRowHeight="12.75"/>
  <cols>
    <col min="1" max="1" width="26.875" style="35" customWidth="1"/>
    <col min="2" max="2" width="49.875" style="36" customWidth="1"/>
    <col min="3" max="3" width="21.25390625" style="38" customWidth="1"/>
    <col min="4" max="4" width="16.75390625" style="37" customWidth="1"/>
    <col min="5" max="5" width="15.25390625" style="36" customWidth="1"/>
    <col min="6" max="16384" width="9.125" style="36" customWidth="1"/>
  </cols>
  <sheetData>
    <row r="1" spans="2:5" ht="15.75">
      <c r="B1" s="60"/>
      <c r="C1" s="59"/>
      <c r="D1" s="269" t="s">
        <v>243</v>
      </c>
      <c r="E1" s="269"/>
    </row>
    <row r="2" spans="2:5" ht="15">
      <c r="B2" s="60"/>
      <c r="C2" s="59"/>
      <c r="D2" s="60"/>
      <c r="E2" s="59" t="s">
        <v>178</v>
      </c>
    </row>
    <row r="3" spans="1:5" ht="15.75">
      <c r="A3" s="39" t="s">
        <v>193</v>
      </c>
      <c r="B3" s="270" t="s">
        <v>177</v>
      </c>
      <c r="C3" s="270"/>
      <c r="D3" s="270"/>
      <c r="E3" s="270"/>
    </row>
    <row r="4" spans="1:5" ht="15">
      <c r="A4" s="136"/>
      <c r="B4" s="270" t="s">
        <v>541</v>
      </c>
      <c r="C4" s="270"/>
      <c r="D4" s="270"/>
      <c r="E4" s="270"/>
    </row>
    <row r="5" spans="1:5" ht="15">
      <c r="A5" s="57"/>
      <c r="B5" s="136"/>
      <c r="C5" s="270" t="s">
        <v>542</v>
      </c>
      <c r="D5" s="270"/>
      <c r="E5" s="270"/>
    </row>
    <row r="6" ht="18" customHeight="1"/>
    <row r="7" ht="14.25" customHeight="1"/>
    <row r="8" ht="15.75" customHeight="1"/>
    <row r="9" spans="1:3" ht="22.5" customHeight="1">
      <c r="A9" s="41"/>
      <c r="B9" s="272" t="s">
        <v>539</v>
      </c>
      <c r="C9" s="272"/>
    </row>
    <row r="10" spans="1:5" ht="24" customHeight="1">
      <c r="A10" s="276" t="s">
        <v>540</v>
      </c>
      <c r="B10" s="276"/>
      <c r="C10" s="276"/>
      <c r="D10" s="276"/>
      <c r="E10" s="276"/>
    </row>
    <row r="11" spans="1:5" ht="21.75" customHeight="1">
      <c r="A11" s="276" t="s">
        <v>543</v>
      </c>
      <c r="B11" s="276"/>
      <c r="C11" s="276"/>
      <c r="D11" s="276"/>
      <c r="E11" s="276"/>
    </row>
    <row r="12" spans="1:3" ht="15">
      <c r="A12" s="41"/>
      <c r="B12" s="40"/>
      <c r="C12" s="42"/>
    </row>
    <row r="13" spans="1:5" ht="15">
      <c r="A13" s="43"/>
      <c r="B13" s="44"/>
      <c r="C13" s="45"/>
      <c r="E13" s="45" t="s">
        <v>442</v>
      </c>
    </row>
    <row r="14" spans="1:5" ht="15.75" customHeight="1">
      <c r="A14" s="277" t="s">
        <v>194</v>
      </c>
      <c r="B14" s="278" t="s">
        <v>195</v>
      </c>
      <c r="C14" s="271" t="s">
        <v>544</v>
      </c>
      <c r="D14" s="273" t="s">
        <v>545</v>
      </c>
      <c r="E14" s="274" t="s">
        <v>546</v>
      </c>
    </row>
    <row r="15" spans="1:5" ht="27" customHeight="1">
      <c r="A15" s="277"/>
      <c r="B15" s="278"/>
      <c r="C15" s="271"/>
      <c r="D15" s="273"/>
      <c r="E15" s="275"/>
    </row>
    <row r="16" spans="1:5" ht="27" customHeight="1">
      <c r="A16" s="106"/>
      <c r="B16" s="52" t="s">
        <v>180</v>
      </c>
      <c r="C16" s="159">
        <f>SUM(C17+C22)</f>
        <v>59545.92635999998</v>
      </c>
      <c r="D16" s="159">
        <f>SUM(D17+D22)</f>
        <v>39806.21651</v>
      </c>
      <c r="E16" s="141">
        <f>D16/C16*100</f>
        <v>66.84960490721302</v>
      </c>
    </row>
    <row r="17" spans="1:5" s="47" customFormat="1" ht="37.5" customHeight="1">
      <c r="A17" s="74" t="s">
        <v>235</v>
      </c>
      <c r="B17" s="46" t="s">
        <v>184</v>
      </c>
      <c r="C17" s="107">
        <f>SUM(C18-C20)</f>
        <v>0</v>
      </c>
      <c r="D17" s="107">
        <f>SUM(D18-D20)</f>
        <v>0</v>
      </c>
      <c r="E17" s="141">
        <v>0</v>
      </c>
    </row>
    <row r="18" spans="1:5" s="49" customFormat="1" ht="45">
      <c r="A18" s="74" t="s">
        <v>185</v>
      </c>
      <c r="B18" s="48" t="s">
        <v>186</v>
      </c>
      <c r="C18" s="107">
        <f>SUM(C19)</f>
        <v>0</v>
      </c>
      <c r="D18" s="107">
        <f>SUM(D19)</f>
        <v>0</v>
      </c>
      <c r="E18" s="141">
        <v>0</v>
      </c>
    </row>
    <row r="19" spans="1:5" s="47" customFormat="1" ht="60.75" customHeight="1">
      <c r="A19" s="74" t="s">
        <v>187</v>
      </c>
      <c r="B19" s="48" t="s">
        <v>188</v>
      </c>
      <c r="C19" s="107">
        <v>0</v>
      </c>
      <c r="D19" s="107">
        <v>0</v>
      </c>
      <c r="E19" s="141">
        <v>0</v>
      </c>
    </row>
    <row r="20" spans="1:5" s="49" customFormat="1" ht="54" customHeight="1">
      <c r="A20" s="74" t="s">
        <v>236</v>
      </c>
      <c r="B20" s="48" t="s">
        <v>189</v>
      </c>
      <c r="C20" s="107">
        <f>SUM(C21)</f>
        <v>0</v>
      </c>
      <c r="D20" s="107">
        <f>SUM(D21)</f>
        <v>0</v>
      </c>
      <c r="E20" s="141">
        <v>0</v>
      </c>
    </row>
    <row r="21" spans="1:5" s="47" customFormat="1" ht="55.5" customHeight="1">
      <c r="A21" s="74" t="s">
        <v>190</v>
      </c>
      <c r="B21" s="48" t="s">
        <v>192</v>
      </c>
      <c r="C21" s="107">
        <v>0</v>
      </c>
      <c r="D21" s="107">
        <v>0</v>
      </c>
      <c r="E21" s="141">
        <v>0</v>
      </c>
    </row>
    <row r="22" spans="1:5" s="47" customFormat="1" ht="31.5">
      <c r="A22" s="74" t="s">
        <v>197</v>
      </c>
      <c r="B22" s="46" t="s">
        <v>198</v>
      </c>
      <c r="C22" s="107">
        <f>SUM(C27+C23)</f>
        <v>59545.92635999998</v>
      </c>
      <c r="D22" s="107">
        <f>SUM(D27+D23)</f>
        <v>39806.21651</v>
      </c>
      <c r="E22" s="141">
        <f aca="true" t="shared" si="0" ref="E22:E30">D22/C22*100</f>
        <v>66.84960490721302</v>
      </c>
    </row>
    <row r="23" spans="1:5" s="47" customFormat="1" ht="21.75" customHeight="1">
      <c r="A23" s="74" t="s">
        <v>199</v>
      </c>
      <c r="B23" s="48" t="s">
        <v>203</v>
      </c>
      <c r="C23" s="107">
        <f aca="true" t="shared" si="1" ref="C23:D25">SUM(C24)</f>
        <v>-327164.08739</v>
      </c>
      <c r="D23" s="107">
        <f t="shared" si="1"/>
        <v>-324837.78549</v>
      </c>
      <c r="E23" s="141">
        <f t="shared" si="0"/>
        <v>99.28894949364448</v>
      </c>
    </row>
    <row r="24" spans="1:5" s="49" customFormat="1" ht="22.5" customHeight="1">
      <c r="A24" s="74" t="s">
        <v>204</v>
      </c>
      <c r="B24" s="48" t="s">
        <v>205</v>
      </c>
      <c r="C24" s="107">
        <f t="shared" si="1"/>
        <v>-327164.08739</v>
      </c>
      <c r="D24" s="107">
        <f t="shared" si="1"/>
        <v>-324837.78549</v>
      </c>
      <c r="E24" s="141">
        <f t="shared" si="0"/>
        <v>99.28894949364448</v>
      </c>
    </row>
    <row r="25" spans="1:5" ht="30">
      <c r="A25" s="74" t="s">
        <v>206</v>
      </c>
      <c r="B25" s="48" t="s">
        <v>207</v>
      </c>
      <c r="C25" s="107">
        <f t="shared" si="1"/>
        <v>-327164.08739</v>
      </c>
      <c r="D25" s="107">
        <f t="shared" si="1"/>
        <v>-324837.78549</v>
      </c>
      <c r="E25" s="141">
        <f t="shared" si="0"/>
        <v>99.28894949364448</v>
      </c>
    </row>
    <row r="26" spans="1:5" s="50" customFormat="1" ht="30">
      <c r="A26" s="74" t="s">
        <v>208</v>
      </c>
      <c r="B26" s="48" t="s">
        <v>227</v>
      </c>
      <c r="C26" s="107">
        <v>-327164.08739</v>
      </c>
      <c r="D26" s="160">
        <v>-324837.78549</v>
      </c>
      <c r="E26" s="141">
        <f t="shared" si="0"/>
        <v>99.28894949364448</v>
      </c>
    </row>
    <row r="27" spans="1:5" ht="15">
      <c r="A27" s="74" t="s">
        <v>228</v>
      </c>
      <c r="B27" s="48" t="s">
        <v>229</v>
      </c>
      <c r="C27" s="107">
        <f>SUM(C28)</f>
        <v>386710.01375</v>
      </c>
      <c r="D27" s="107">
        <f>SUM(D28)</f>
        <v>364644.002</v>
      </c>
      <c r="E27" s="141">
        <f t="shared" si="0"/>
        <v>94.2939125015094</v>
      </c>
    </row>
    <row r="28" spans="1:5" ht="15">
      <c r="A28" s="74" t="s">
        <v>230</v>
      </c>
      <c r="B28" s="48" t="s">
        <v>231</v>
      </c>
      <c r="C28" s="107">
        <f>C29</f>
        <v>386710.01375</v>
      </c>
      <c r="D28" s="107">
        <f>D29</f>
        <v>364644.002</v>
      </c>
      <c r="E28" s="141">
        <f t="shared" si="0"/>
        <v>94.2939125015094</v>
      </c>
    </row>
    <row r="29" spans="1:5" ht="30">
      <c r="A29" s="74" t="s">
        <v>232</v>
      </c>
      <c r="B29" s="48" t="s">
        <v>237</v>
      </c>
      <c r="C29" s="107">
        <f>C30</f>
        <v>386710.01375</v>
      </c>
      <c r="D29" s="107">
        <f>D30</f>
        <v>364644.002</v>
      </c>
      <c r="E29" s="141">
        <f t="shared" si="0"/>
        <v>94.2939125015094</v>
      </c>
    </row>
    <row r="30" spans="1:5" s="51" customFormat="1" ht="27.75" customHeight="1">
      <c r="A30" s="74" t="s">
        <v>238</v>
      </c>
      <c r="B30" s="48" t="s">
        <v>239</v>
      </c>
      <c r="C30" s="108">
        <v>386710.01375</v>
      </c>
      <c r="D30" s="158">
        <v>364644.002</v>
      </c>
      <c r="E30" s="141">
        <f t="shared" si="0"/>
        <v>94.2939125015094</v>
      </c>
    </row>
    <row r="31" spans="1:3" ht="12">
      <c r="A31" s="53"/>
      <c r="B31" s="50"/>
      <c r="C31" s="54"/>
    </row>
    <row r="33" spans="1:3" ht="12.75">
      <c r="A33" s="55"/>
      <c r="B33" s="7"/>
      <c r="C33" s="56"/>
    </row>
  </sheetData>
  <mergeCells count="12">
    <mergeCell ref="C14:C15"/>
    <mergeCell ref="B9:C9"/>
    <mergeCell ref="D14:D15"/>
    <mergeCell ref="E14:E15"/>
    <mergeCell ref="A10:E10"/>
    <mergeCell ref="A11:E11"/>
    <mergeCell ref="A14:A15"/>
    <mergeCell ref="B14:B15"/>
    <mergeCell ref="D1:E1"/>
    <mergeCell ref="B3:E3"/>
    <mergeCell ref="B4:E4"/>
    <mergeCell ref="C5:E5"/>
  </mergeCells>
  <printOptions/>
  <pageMargins left="0.27" right="0.29" top="0.7874015748031497" bottom="0.56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94">
      <selection activeCell="I104" sqref="I104"/>
    </sheetView>
  </sheetViews>
  <sheetFormatPr defaultColWidth="9.00390625" defaultRowHeight="12.75"/>
  <cols>
    <col min="1" max="1" width="28.875" style="1" customWidth="1"/>
    <col min="2" max="2" width="61.00390625" style="2" customWidth="1"/>
    <col min="3" max="3" width="17.125" style="0" customWidth="1"/>
    <col min="4" max="4" width="15.00390625" style="0" customWidth="1"/>
    <col min="5" max="5" width="14.25390625" style="0" customWidth="1"/>
  </cols>
  <sheetData>
    <row r="1" spans="2:5" ht="15">
      <c r="B1" s="60"/>
      <c r="C1" s="59"/>
      <c r="D1" s="60"/>
      <c r="E1" s="59" t="s">
        <v>244</v>
      </c>
    </row>
    <row r="2" spans="2:5" ht="15">
      <c r="B2" s="60"/>
      <c r="C2" s="59"/>
      <c r="D2" s="60"/>
      <c r="E2" s="59" t="s">
        <v>178</v>
      </c>
    </row>
    <row r="3" spans="2:5" ht="15">
      <c r="B3" s="270" t="s">
        <v>177</v>
      </c>
      <c r="C3" s="270"/>
      <c r="D3" s="270"/>
      <c r="E3" s="270"/>
    </row>
    <row r="4" spans="2:5" ht="15">
      <c r="B4" s="270" t="s">
        <v>548</v>
      </c>
      <c r="C4" s="270"/>
      <c r="D4" s="270"/>
      <c r="E4" s="270"/>
    </row>
    <row r="5" spans="2:5" ht="15">
      <c r="B5" s="270"/>
      <c r="C5" s="280"/>
      <c r="D5" s="270" t="s">
        <v>549</v>
      </c>
      <c r="E5" s="280"/>
    </row>
    <row r="6" spans="2:3" ht="15">
      <c r="B6" s="59"/>
      <c r="C6" s="135"/>
    </row>
    <row r="7" spans="2:3" ht="15">
      <c r="B7" s="59"/>
      <c r="C7" s="135"/>
    </row>
    <row r="8" spans="2:5" ht="18.75">
      <c r="B8" s="138" t="s">
        <v>539</v>
      </c>
      <c r="C8" s="135"/>
      <c r="D8" s="6"/>
      <c r="E8" s="6"/>
    </row>
    <row r="9" spans="1:5" ht="18.75">
      <c r="A9" s="281" t="s">
        <v>550</v>
      </c>
      <c r="B9" s="281"/>
      <c r="C9" s="281"/>
      <c r="D9" s="281"/>
      <c r="E9" s="281"/>
    </row>
    <row r="10" spans="2:3" ht="15">
      <c r="B10" s="270"/>
      <c r="C10" s="270"/>
    </row>
    <row r="11" spans="3:5" ht="21" customHeight="1">
      <c r="C11" s="28"/>
      <c r="E11" s="28" t="s">
        <v>167</v>
      </c>
    </row>
    <row r="12" spans="1:5" ht="15.75" customHeight="1">
      <c r="A12" s="243" t="s">
        <v>248</v>
      </c>
      <c r="B12" s="243" t="s">
        <v>249</v>
      </c>
      <c r="C12" s="279" t="s">
        <v>544</v>
      </c>
      <c r="D12" s="284" t="s">
        <v>547</v>
      </c>
      <c r="E12" s="279" t="s">
        <v>546</v>
      </c>
    </row>
    <row r="13" spans="1:5" ht="37.5" customHeight="1">
      <c r="A13" s="243" t="s">
        <v>168</v>
      </c>
      <c r="B13" s="243" t="s">
        <v>169</v>
      </c>
      <c r="C13" s="279"/>
      <c r="D13" s="284"/>
      <c r="E13" s="279"/>
    </row>
    <row r="14" spans="1:5" ht="19.5" customHeight="1">
      <c r="A14" s="122" t="s">
        <v>250</v>
      </c>
      <c r="B14" s="115" t="s">
        <v>251</v>
      </c>
      <c r="C14" s="236">
        <f>C15+C18+C24+C27+C28+C34+C36+C40+C41+C42+C39</f>
        <v>71478.3006</v>
      </c>
      <c r="D14" s="236">
        <f>D15+D18+D24+D27+D28+D34+D36+D40+D41+D42+D39</f>
        <v>72294.1245</v>
      </c>
      <c r="E14" s="141">
        <f>D14/C14*100</f>
        <v>101.14135883639071</v>
      </c>
    </row>
    <row r="15" spans="1:5" ht="19.5" customHeight="1">
      <c r="A15" s="122" t="s">
        <v>252</v>
      </c>
      <c r="B15" s="115" t="s">
        <v>253</v>
      </c>
      <c r="C15" s="236">
        <f>C16+C17</f>
        <v>42630</v>
      </c>
      <c r="D15" s="236">
        <f>D16+D17</f>
        <v>44797.943999999996</v>
      </c>
      <c r="E15" s="141">
        <f aca="true" t="shared" si="0" ref="E15:E78">D15/C15*100</f>
        <v>105.0854890921886</v>
      </c>
    </row>
    <row r="16" spans="1:5" ht="15">
      <c r="A16" s="122" t="s">
        <v>254</v>
      </c>
      <c r="B16" s="115" t="s">
        <v>255</v>
      </c>
      <c r="C16" s="236">
        <v>430</v>
      </c>
      <c r="D16" s="234">
        <v>421.268</v>
      </c>
      <c r="E16" s="141">
        <f t="shared" si="0"/>
        <v>97.96930232558138</v>
      </c>
    </row>
    <row r="17" spans="1:5" ht="15">
      <c r="A17" s="122" t="s">
        <v>256</v>
      </c>
      <c r="B17" s="115" t="s">
        <v>257</v>
      </c>
      <c r="C17" s="236">
        <v>42200</v>
      </c>
      <c r="D17" s="234">
        <v>44376.676</v>
      </c>
      <c r="E17" s="141">
        <f t="shared" si="0"/>
        <v>105.158</v>
      </c>
    </row>
    <row r="18" spans="1:5" ht="15.75" customHeight="1">
      <c r="A18" s="122" t="s">
        <v>258</v>
      </c>
      <c r="B18" s="115" t="s">
        <v>259</v>
      </c>
      <c r="C18" s="236">
        <f>C19+C20+C22+C21+C23</f>
        <v>5150</v>
      </c>
      <c r="D18" s="236">
        <f>D19+D20+D22+D21+D23</f>
        <v>4893.967000000001</v>
      </c>
      <c r="E18" s="141">
        <f t="shared" si="0"/>
        <v>95.02848543689322</v>
      </c>
    </row>
    <row r="19" spans="1:5" ht="36" customHeight="1">
      <c r="A19" s="122" t="s">
        <v>260</v>
      </c>
      <c r="B19" s="115" t="s">
        <v>261</v>
      </c>
      <c r="C19" s="236">
        <v>1400</v>
      </c>
      <c r="D19" s="234">
        <v>1271.014</v>
      </c>
      <c r="E19" s="141">
        <f t="shared" si="0"/>
        <v>90.78671428571428</v>
      </c>
    </row>
    <row r="20" spans="1:5" ht="48.75" customHeight="1">
      <c r="A20" s="122" t="s">
        <v>262</v>
      </c>
      <c r="B20" s="115" t="s">
        <v>151</v>
      </c>
      <c r="C20" s="236">
        <v>400</v>
      </c>
      <c r="D20" s="234">
        <v>390.165</v>
      </c>
      <c r="E20" s="141">
        <f t="shared" si="0"/>
        <v>97.54125</v>
      </c>
    </row>
    <row r="21" spans="1:5" ht="33.75" customHeight="1">
      <c r="A21" s="122" t="s">
        <v>526</v>
      </c>
      <c r="B21" s="115" t="s">
        <v>182</v>
      </c>
      <c r="C21" s="236">
        <v>50</v>
      </c>
      <c r="D21" s="234">
        <v>42.703</v>
      </c>
      <c r="E21" s="141">
        <f t="shared" si="0"/>
        <v>85.406</v>
      </c>
    </row>
    <row r="22" spans="1:5" ht="33" customHeight="1">
      <c r="A22" s="122" t="s">
        <v>263</v>
      </c>
      <c r="B22" s="115" t="s">
        <v>264</v>
      </c>
      <c r="C22" s="236">
        <v>3200</v>
      </c>
      <c r="D22" s="234">
        <v>3108.468</v>
      </c>
      <c r="E22" s="141">
        <f t="shared" si="0"/>
        <v>97.139625</v>
      </c>
    </row>
    <row r="23" spans="1:5" ht="16.5" customHeight="1">
      <c r="A23" s="122" t="s">
        <v>527</v>
      </c>
      <c r="B23" s="115" t="s">
        <v>528</v>
      </c>
      <c r="C23" s="236">
        <v>100</v>
      </c>
      <c r="D23" s="234">
        <v>81.617</v>
      </c>
      <c r="E23" s="141">
        <f t="shared" si="0"/>
        <v>81.617</v>
      </c>
    </row>
    <row r="24" spans="1:5" ht="16.5" customHeight="1">
      <c r="A24" s="122" t="s">
        <v>265</v>
      </c>
      <c r="B24" s="115" t="s">
        <v>266</v>
      </c>
      <c r="C24" s="236">
        <f>C25+C26</f>
        <v>2820</v>
      </c>
      <c r="D24" s="236">
        <f>D25+D26</f>
        <v>2284.075</v>
      </c>
      <c r="E24" s="141">
        <f t="shared" si="0"/>
        <v>80.99556737588652</v>
      </c>
    </row>
    <row r="25" spans="1:5" ht="15">
      <c r="A25" s="122" t="s">
        <v>267</v>
      </c>
      <c r="B25" s="115" t="s">
        <v>268</v>
      </c>
      <c r="C25" s="236">
        <v>320</v>
      </c>
      <c r="D25" s="234">
        <v>307.054</v>
      </c>
      <c r="E25" s="141">
        <f t="shared" si="0"/>
        <v>95.954375</v>
      </c>
    </row>
    <row r="26" spans="1:5" ht="15">
      <c r="A26" s="122" t="s">
        <v>269</v>
      </c>
      <c r="B26" s="115" t="s">
        <v>270</v>
      </c>
      <c r="C26" s="236">
        <v>2500</v>
      </c>
      <c r="D26" s="234">
        <v>1977.021</v>
      </c>
      <c r="E26" s="141">
        <f t="shared" si="0"/>
        <v>79.08084</v>
      </c>
    </row>
    <row r="27" spans="1:5" ht="20.25" customHeight="1">
      <c r="A27" s="122" t="s">
        <v>271</v>
      </c>
      <c r="B27" s="115" t="s">
        <v>272</v>
      </c>
      <c r="C27" s="236">
        <v>263</v>
      </c>
      <c r="D27" s="234">
        <v>290.673</v>
      </c>
      <c r="E27" s="141">
        <f t="shared" si="0"/>
        <v>110.52205323193915</v>
      </c>
    </row>
    <row r="28" spans="1:5" ht="50.25" customHeight="1">
      <c r="A28" s="122" t="s">
        <v>273</v>
      </c>
      <c r="B28" s="115" t="s">
        <v>274</v>
      </c>
      <c r="C28" s="236">
        <f>C29+C30+C31+C32+C33</f>
        <v>7014.7</v>
      </c>
      <c r="D28" s="236">
        <f>D29+D30+D31+D32+D33</f>
        <v>6822.604</v>
      </c>
      <c r="E28" s="141">
        <f t="shared" si="0"/>
        <v>97.26152223188448</v>
      </c>
    </row>
    <row r="29" spans="1:5" ht="82.5" customHeight="1">
      <c r="A29" s="122" t="s">
        <v>453</v>
      </c>
      <c r="B29" s="116" t="s">
        <v>118</v>
      </c>
      <c r="C29" s="236">
        <v>103</v>
      </c>
      <c r="D29" s="234">
        <v>231.751</v>
      </c>
      <c r="E29" s="141">
        <f t="shared" si="0"/>
        <v>225.00097087378643</v>
      </c>
    </row>
    <row r="30" spans="1:5" ht="82.5" customHeight="1">
      <c r="A30" s="122" t="s">
        <v>454</v>
      </c>
      <c r="B30" s="116" t="s">
        <v>455</v>
      </c>
      <c r="C30" s="236">
        <v>273</v>
      </c>
      <c r="D30" s="234">
        <v>285.424</v>
      </c>
      <c r="E30" s="141">
        <f t="shared" si="0"/>
        <v>104.55091575091575</v>
      </c>
    </row>
    <row r="31" spans="1:5" ht="68.25" customHeight="1">
      <c r="A31" s="122" t="s">
        <v>456</v>
      </c>
      <c r="B31" s="116" t="s">
        <v>457</v>
      </c>
      <c r="C31" s="236">
        <v>4467.4</v>
      </c>
      <c r="D31" s="234">
        <v>4382.561</v>
      </c>
      <c r="E31" s="141">
        <f t="shared" si="0"/>
        <v>98.10093119040158</v>
      </c>
    </row>
    <row r="32" spans="1:5" ht="48.75" customHeight="1">
      <c r="A32" s="244" t="s">
        <v>458</v>
      </c>
      <c r="B32" s="116" t="s">
        <v>119</v>
      </c>
      <c r="C32" s="236">
        <v>16.3</v>
      </c>
      <c r="D32" s="234">
        <v>16.206</v>
      </c>
      <c r="E32" s="141">
        <f t="shared" si="0"/>
        <v>99.42331288343557</v>
      </c>
    </row>
    <row r="33" spans="1:5" ht="81" customHeight="1">
      <c r="A33" s="122" t="s">
        <v>459</v>
      </c>
      <c r="B33" s="116" t="s">
        <v>460</v>
      </c>
      <c r="C33" s="236">
        <v>2155</v>
      </c>
      <c r="D33" s="234">
        <v>1906.662</v>
      </c>
      <c r="E33" s="141">
        <f t="shared" si="0"/>
        <v>88.47619489559165</v>
      </c>
    </row>
    <row r="34" spans="1:5" ht="30">
      <c r="A34" s="122" t="s">
        <v>275</v>
      </c>
      <c r="B34" s="115" t="s">
        <v>276</v>
      </c>
      <c r="C34" s="236">
        <f>C35</f>
        <v>612</v>
      </c>
      <c r="D34" s="236">
        <f>D35</f>
        <v>561.57</v>
      </c>
      <c r="E34" s="141">
        <f t="shared" si="0"/>
        <v>91.75980392156863</v>
      </c>
    </row>
    <row r="35" spans="1:5" ht="15">
      <c r="A35" s="122" t="s">
        <v>277</v>
      </c>
      <c r="B35" s="115" t="s">
        <v>278</v>
      </c>
      <c r="C35" s="236">
        <v>612</v>
      </c>
      <c r="D35" s="234">
        <v>561.57</v>
      </c>
      <c r="E35" s="141">
        <f t="shared" si="0"/>
        <v>91.75980392156863</v>
      </c>
    </row>
    <row r="36" spans="1:5" ht="30">
      <c r="A36" s="122" t="s">
        <v>529</v>
      </c>
      <c r="B36" s="115" t="s">
        <v>530</v>
      </c>
      <c r="C36" s="236">
        <f>C37+C38</f>
        <v>11100</v>
      </c>
      <c r="D36" s="236">
        <f>D37+D38</f>
        <v>10733.3945</v>
      </c>
      <c r="E36" s="141">
        <f t="shared" si="0"/>
        <v>96.69724774774775</v>
      </c>
    </row>
    <row r="37" spans="1:5" ht="30">
      <c r="A37" s="122" t="s">
        <v>531</v>
      </c>
      <c r="B37" s="115" t="s">
        <v>461</v>
      </c>
      <c r="C37" s="236">
        <v>5900</v>
      </c>
      <c r="D37" s="234">
        <v>6276.5085</v>
      </c>
      <c r="E37" s="141">
        <f t="shared" si="0"/>
        <v>106.38149999999999</v>
      </c>
    </row>
    <row r="38" spans="1:5" ht="20.25" customHeight="1">
      <c r="A38" s="122" t="s">
        <v>532</v>
      </c>
      <c r="B38" s="115" t="s">
        <v>533</v>
      </c>
      <c r="C38" s="236">
        <v>5200</v>
      </c>
      <c r="D38" s="234">
        <v>4456.886</v>
      </c>
      <c r="E38" s="141">
        <f t="shared" si="0"/>
        <v>85.70934615384617</v>
      </c>
    </row>
    <row r="39" spans="1:5" ht="30" customHeight="1">
      <c r="A39" s="122" t="s">
        <v>617</v>
      </c>
      <c r="B39" s="115" t="s">
        <v>618</v>
      </c>
      <c r="C39" s="236">
        <v>451.1</v>
      </c>
      <c r="D39" s="235">
        <v>450.85</v>
      </c>
      <c r="E39" s="141">
        <f t="shared" si="0"/>
        <v>99.94457991576147</v>
      </c>
    </row>
    <row r="40" spans="1:5" ht="15">
      <c r="A40" s="122" t="s">
        <v>38</v>
      </c>
      <c r="B40" s="115" t="s">
        <v>247</v>
      </c>
      <c r="C40" s="236">
        <v>7.5006</v>
      </c>
      <c r="D40" s="235">
        <v>8.16</v>
      </c>
      <c r="E40" s="141">
        <f t="shared" si="0"/>
        <v>108.79129669626431</v>
      </c>
    </row>
    <row r="41" spans="1:5" ht="15">
      <c r="A41" s="122" t="s">
        <v>279</v>
      </c>
      <c r="B41" s="115" t="s">
        <v>280</v>
      </c>
      <c r="C41" s="236">
        <v>1350</v>
      </c>
      <c r="D41" s="234">
        <v>1418.427</v>
      </c>
      <c r="E41" s="141">
        <f t="shared" si="0"/>
        <v>105.06866666666666</v>
      </c>
    </row>
    <row r="42" spans="1:5" ht="15">
      <c r="A42" s="122" t="s">
        <v>281</v>
      </c>
      <c r="B42" s="115" t="s">
        <v>282</v>
      </c>
      <c r="C42" s="236">
        <v>80</v>
      </c>
      <c r="D42" s="235">
        <v>32.46</v>
      </c>
      <c r="E42" s="141">
        <f t="shared" si="0"/>
        <v>40.575</v>
      </c>
    </row>
    <row r="43" spans="1:5" ht="18" customHeight="1">
      <c r="A43" s="122" t="s">
        <v>136</v>
      </c>
      <c r="B43" s="115" t="s">
        <v>137</v>
      </c>
      <c r="C43" s="236">
        <f>C44+C100</f>
        <v>255685.78636</v>
      </c>
      <c r="D43" s="236">
        <f>D44+D100</f>
        <v>252543.6595</v>
      </c>
      <c r="E43" s="141">
        <f t="shared" si="0"/>
        <v>98.77109834506955</v>
      </c>
    </row>
    <row r="44" spans="1:5" ht="33" customHeight="1">
      <c r="A44" s="122" t="s">
        <v>283</v>
      </c>
      <c r="B44" s="115" t="s">
        <v>284</v>
      </c>
      <c r="C44" s="236">
        <f>C45+C48+C71+C97</f>
        <v>255686.8109</v>
      </c>
      <c r="D44" s="236">
        <f>D45+D48+D71+D97</f>
        <v>252544.684</v>
      </c>
      <c r="E44" s="141">
        <f t="shared" si="0"/>
        <v>98.7711032536485</v>
      </c>
    </row>
    <row r="45" spans="1:5" ht="33.75" customHeight="1">
      <c r="A45" s="122" t="s">
        <v>297</v>
      </c>
      <c r="B45" s="115" t="s">
        <v>296</v>
      </c>
      <c r="C45" s="236">
        <f>C46+C47</f>
        <v>68448.7</v>
      </c>
      <c r="D45" s="236">
        <f>D46+D47</f>
        <v>68448.7</v>
      </c>
      <c r="E45" s="141">
        <f t="shared" si="0"/>
        <v>100</v>
      </c>
    </row>
    <row r="46" spans="1:5" ht="32.25" customHeight="1">
      <c r="A46" s="122" t="s">
        <v>285</v>
      </c>
      <c r="B46" s="115" t="s">
        <v>286</v>
      </c>
      <c r="C46" s="236">
        <v>59095</v>
      </c>
      <c r="D46" s="235">
        <v>59095</v>
      </c>
      <c r="E46" s="141">
        <f t="shared" si="0"/>
        <v>100</v>
      </c>
    </row>
    <row r="47" spans="1:5" ht="37.5" customHeight="1">
      <c r="A47" s="122" t="s">
        <v>110</v>
      </c>
      <c r="B47" s="115" t="s">
        <v>111</v>
      </c>
      <c r="C47" s="236">
        <v>9353.7</v>
      </c>
      <c r="D47" s="235">
        <v>9353.7</v>
      </c>
      <c r="E47" s="141">
        <f t="shared" si="0"/>
        <v>100</v>
      </c>
    </row>
    <row r="48" spans="1:5" ht="50.25" customHeight="1">
      <c r="A48" s="122" t="s">
        <v>298</v>
      </c>
      <c r="B48" s="115" t="s">
        <v>299</v>
      </c>
      <c r="C48" s="236">
        <f>C52+C53+C56+C55+C50+C49</f>
        <v>76878.28990000002</v>
      </c>
      <c r="D48" s="236">
        <f>D52+D53+D56+D55+D50+D49</f>
        <v>74335.23800000001</v>
      </c>
      <c r="E48" s="141">
        <f t="shared" si="0"/>
        <v>96.6921065709085</v>
      </c>
    </row>
    <row r="49" spans="1:5" ht="50.25" customHeight="1">
      <c r="A49" s="243" t="s">
        <v>69</v>
      </c>
      <c r="B49" s="129" t="s">
        <v>70</v>
      </c>
      <c r="C49" s="236">
        <v>530</v>
      </c>
      <c r="D49" s="235">
        <v>530</v>
      </c>
      <c r="E49" s="141">
        <f t="shared" si="0"/>
        <v>100</v>
      </c>
    </row>
    <row r="50" spans="1:5" ht="50.25" customHeight="1">
      <c r="A50" s="243" t="s">
        <v>209</v>
      </c>
      <c r="B50" s="127" t="s">
        <v>210</v>
      </c>
      <c r="C50" s="236">
        <v>1257.66</v>
      </c>
      <c r="D50" s="235">
        <v>1257.66</v>
      </c>
      <c r="E50" s="141">
        <f t="shared" si="0"/>
        <v>100</v>
      </c>
    </row>
    <row r="51" spans="1:5" ht="24.75" customHeight="1">
      <c r="A51" s="128"/>
      <c r="B51" s="128" t="s">
        <v>101</v>
      </c>
      <c r="C51" s="237">
        <v>996.47</v>
      </c>
      <c r="D51" s="240">
        <v>996.47</v>
      </c>
      <c r="E51" s="245">
        <f t="shared" si="0"/>
        <v>100</v>
      </c>
    </row>
    <row r="52" spans="1:5" ht="50.25" customHeight="1">
      <c r="A52" s="122" t="s">
        <v>112</v>
      </c>
      <c r="B52" s="115" t="s">
        <v>50</v>
      </c>
      <c r="C52" s="236">
        <v>2304</v>
      </c>
      <c r="D52" s="235">
        <v>2304</v>
      </c>
      <c r="E52" s="141">
        <f t="shared" si="0"/>
        <v>100</v>
      </c>
    </row>
    <row r="53" spans="1:5" ht="33" customHeight="1">
      <c r="A53" s="122" t="s">
        <v>383</v>
      </c>
      <c r="B53" s="116" t="s">
        <v>384</v>
      </c>
      <c r="C53" s="236">
        <v>1289.621</v>
      </c>
      <c r="D53" s="234">
        <v>1289.621</v>
      </c>
      <c r="E53" s="141">
        <f t="shared" si="0"/>
        <v>100</v>
      </c>
    </row>
    <row r="54" spans="1:5" ht="22.5" customHeight="1">
      <c r="A54" s="122"/>
      <c r="B54" s="117" t="s">
        <v>101</v>
      </c>
      <c r="C54" s="237">
        <v>1289.621</v>
      </c>
      <c r="D54" s="239">
        <v>1289.621</v>
      </c>
      <c r="E54" s="245">
        <f t="shared" si="0"/>
        <v>100</v>
      </c>
    </row>
    <row r="55" spans="1:5" ht="45.75" customHeight="1">
      <c r="A55" s="122" t="s">
        <v>327</v>
      </c>
      <c r="B55" s="116" t="s">
        <v>39</v>
      </c>
      <c r="C55" s="236">
        <v>213</v>
      </c>
      <c r="D55" s="141">
        <v>213</v>
      </c>
      <c r="E55" s="141">
        <f t="shared" si="0"/>
        <v>100</v>
      </c>
    </row>
    <row r="56" spans="1:5" ht="21" customHeight="1">
      <c r="A56" s="122" t="s">
        <v>301</v>
      </c>
      <c r="B56" s="115" t="s">
        <v>240</v>
      </c>
      <c r="C56" s="236">
        <f>C57+C58+C59+C60+C61+C63+C70+C62+C64+C65+C66+C67+C68+C69</f>
        <v>71284.00890000002</v>
      </c>
      <c r="D56" s="236">
        <f>D57+D58+D59+D60+D61+D63+D70+D62+D64+D65+D66+D67+D68+D69</f>
        <v>68740.95700000001</v>
      </c>
      <c r="E56" s="141">
        <f t="shared" si="0"/>
        <v>96.43250717903997</v>
      </c>
    </row>
    <row r="57" spans="1:5" ht="80.25" customHeight="1">
      <c r="A57" s="282"/>
      <c r="B57" s="118" t="s">
        <v>80</v>
      </c>
      <c r="C57" s="236">
        <v>11386</v>
      </c>
      <c r="D57" s="235">
        <v>11386</v>
      </c>
      <c r="E57" s="141">
        <f t="shared" si="0"/>
        <v>100</v>
      </c>
    </row>
    <row r="58" spans="1:5" ht="60" customHeight="1">
      <c r="A58" s="282"/>
      <c r="B58" s="118" t="s">
        <v>385</v>
      </c>
      <c r="C58" s="236">
        <v>4596.747</v>
      </c>
      <c r="D58" s="234">
        <v>4594.222</v>
      </c>
      <c r="E58" s="141">
        <f t="shared" si="0"/>
        <v>99.94506985048338</v>
      </c>
    </row>
    <row r="59" spans="1:5" ht="60.75" customHeight="1">
      <c r="A59" s="282"/>
      <c r="B59" s="115" t="s">
        <v>81</v>
      </c>
      <c r="C59" s="236">
        <v>15891</v>
      </c>
      <c r="D59" s="234">
        <v>15642.646</v>
      </c>
      <c r="E59" s="141">
        <f t="shared" si="0"/>
        <v>98.43714051979107</v>
      </c>
    </row>
    <row r="60" spans="1:5" ht="33" customHeight="1">
      <c r="A60" s="282"/>
      <c r="B60" s="119" t="s">
        <v>397</v>
      </c>
      <c r="C60" s="236">
        <v>11036.364</v>
      </c>
      <c r="D60" s="234">
        <v>8838.276</v>
      </c>
      <c r="E60" s="141">
        <f t="shared" si="0"/>
        <v>80.0832230615083</v>
      </c>
    </row>
    <row r="61" spans="1:5" ht="48" customHeight="1">
      <c r="A61" s="282"/>
      <c r="B61" s="120" t="s">
        <v>395</v>
      </c>
      <c r="C61" s="236">
        <v>4819</v>
      </c>
      <c r="D61" s="235">
        <v>4818.39</v>
      </c>
      <c r="E61" s="141">
        <f t="shared" si="0"/>
        <v>99.98734177215191</v>
      </c>
    </row>
    <row r="62" spans="1:5" ht="33.75" customHeight="1">
      <c r="A62" s="282"/>
      <c r="B62" s="116" t="s">
        <v>445</v>
      </c>
      <c r="C62" s="236">
        <v>462.2785</v>
      </c>
      <c r="D62" s="234">
        <v>459.152</v>
      </c>
      <c r="E62" s="141">
        <f t="shared" si="0"/>
        <v>99.3236760956869</v>
      </c>
    </row>
    <row r="63" spans="1:5" ht="36" customHeight="1">
      <c r="A63" s="282"/>
      <c r="B63" s="116" t="s">
        <v>396</v>
      </c>
      <c r="C63" s="236">
        <v>101</v>
      </c>
      <c r="D63" s="235">
        <v>101</v>
      </c>
      <c r="E63" s="141">
        <f t="shared" si="0"/>
        <v>100</v>
      </c>
    </row>
    <row r="64" spans="1:5" ht="36.75" customHeight="1">
      <c r="A64" s="282"/>
      <c r="B64" s="116" t="s">
        <v>328</v>
      </c>
      <c r="C64" s="73">
        <v>66</v>
      </c>
      <c r="D64" s="235">
        <v>66</v>
      </c>
      <c r="E64" s="141">
        <f t="shared" si="0"/>
        <v>100</v>
      </c>
    </row>
    <row r="65" spans="1:5" ht="48.75" customHeight="1">
      <c r="A65" s="282"/>
      <c r="B65" s="118" t="s">
        <v>329</v>
      </c>
      <c r="C65" s="73">
        <v>993.6</v>
      </c>
      <c r="D65" s="235">
        <v>993.6</v>
      </c>
      <c r="E65" s="141">
        <f t="shared" si="0"/>
        <v>100</v>
      </c>
    </row>
    <row r="66" spans="1:5" ht="33" customHeight="1">
      <c r="A66" s="282"/>
      <c r="B66" s="119" t="s">
        <v>330</v>
      </c>
      <c r="C66" s="73">
        <v>334.7654</v>
      </c>
      <c r="D66" s="234">
        <v>334.765</v>
      </c>
      <c r="E66" s="141">
        <f t="shared" si="0"/>
        <v>99.9998805133386</v>
      </c>
    </row>
    <row r="67" spans="1:5" ht="33" customHeight="1">
      <c r="A67" s="282"/>
      <c r="B67" s="116" t="s">
        <v>331</v>
      </c>
      <c r="C67" s="73">
        <v>20.802</v>
      </c>
      <c r="D67" s="234">
        <v>20.802</v>
      </c>
      <c r="E67" s="141">
        <f t="shared" si="0"/>
        <v>100</v>
      </c>
    </row>
    <row r="68" spans="1:5" ht="50.25" customHeight="1">
      <c r="A68" s="282"/>
      <c r="B68" s="116" t="s">
        <v>332</v>
      </c>
      <c r="C68" s="73">
        <v>986.452</v>
      </c>
      <c r="D68" s="234">
        <v>986.104</v>
      </c>
      <c r="E68" s="141">
        <f t="shared" si="0"/>
        <v>99.96472205439292</v>
      </c>
    </row>
    <row r="69" spans="1:5" ht="50.25" customHeight="1">
      <c r="A69" s="282"/>
      <c r="B69" s="116" t="s">
        <v>392</v>
      </c>
      <c r="C69" s="73">
        <v>90</v>
      </c>
      <c r="D69" s="235">
        <v>0</v>
      </c>
      <c r="E69" s="141">
        <f t="shared" si="0"/>
        <v>0</v>
      </c>
    </row>
    <row r="70" spans="1:5" ht="47.25" customHeight="1">
      <c r="A70" s="282"/>
      <c r="B70" s="115" t="s">
        <v>534</v>
      </c>
      <c r="C70" s="236">
        <v>20500</v>
      </c>
      <c r="D70" s="235">
        <v>20500</v>
      </c>
      <c r="E70" s="141">
        <f t="shared" si="0"/>
        <v>100</v>
      </c>
    </row>
    <row r="71" spans="1:5" ht="30" customHeight="1">
      <c r="A71" s="122" t="s">
        <v>300</v>
      </c>
      <c r="B71" s="115" t="s">
        <v>49</v>
      </c>
      <c r="C71" s="236">
        <f>C72+C74+C78+C80+C83+C84+C85+C81+C76</f>
        <v>98960.921</v>
      </c>
      <c r="D71" s="236">
        <f>D72+D74+D78+D80+D83+D84+D85+D81+D76</f>
        <v>98364.197</v>
      </c>
      <c r="E71" s="141">
        <f t="shared" si="0"/>
        <v>99.397010462342</v>
      </c>
    </row>
    <row r="72" spans="1:5" ht="35.25" customHeight="1">
      <c r="A72" s="122" t="s">
        <v>287</v>
      </c>
      <c r="B72" s="115" t="s">
        <v>288</v>
      </c>
      <c r="C72" s="236">
        <v>400.6</v>
      </c>
      <c r="D72" s="234">
        <v>390.835</v>
      </c>
      <c r="E72" s="141">
        <f t="shared" si="0"/>
        <v>97.56240639041437</v>
      </c>
    </row>
    <row r="73" spans="1:5" ht="21.75" customHeight="1">
      <c r="A73" s="122"/>
      <c r="B73" s="117" t="s">
        <v>101</v>
      </c>
      <c r="C73" s="237">
        <v>372</v>
      </c>
      <c r="D73" s="239">
        <v>371.231</v>
      </c>
      <c r="E73" s="245">
        <f t="shared" si="0"/>
        <v>99.79327956989246</v>
      </c>
    </row>
    <row r="74" spans="1:5" ht="50.25" customHeight="1">
      <c r="A74" s="122" t="s">
        <v>289</v>
      </c>
      <c r="B74" s="115" t="s">
        <v>150</v>
      </c>
      <c r="C74" s="236">
        <v>332.2</v>
      </c>
      <c r="D74" s="234">
        <v>318.163</v>
      </c>
      <c r="E74" s="141">
        <f t="shared" si="0"/>
        <v>95.77453341360626</v>
      </c>
    </row>
    <row r="75" spans="1:5" ht="20.25" customHeight="1">
      <c r="A75" s="122"/>
      <c r="B75" s="117" t="s">
        <v>101</v>
      </c>
      <c r="C75" s="237">
        <v>332.2</v>
      </c>
      <c r="D75" s="239">
        <v>318.163</v>
      </c>
      <c r="E75" s="245">
        <f t="shared" si="0"/>
        <v>95.77453341360626</v>
      </c>
    </row>
    <row r="76" spans="1:5" ht="61.5" customHeight="1">
      <c r="A76" s="247" t="s">
        <v>41</v>
      </c>
      <c r="B76" s="238" t="s">
        <v>478</v>
      </c>
      <c r="C76" s="236">
        <v>150</v>
      </c>
      <c r="D76" s="235">
        <v>20.94</v>
      </c>
      <c r="E76" s="141">
        <f t="shared" si="0"/>
        <v>13.96</v>
      </c>
    </row>
    <row r="77" spans="1:5" ht="16.5" customHeight="1">
      <c r="A77" s="247"/>
      <c r="B77" s="117" t="s">
        <v>101</v>
      </c>
      <c r="C77" s="237">
        <v>150</v>
      </c>
      <c r="D77" s="240">
        <v>20.94</v>
      </c>
      <c r="E77" s="245">
        <f t="shared" si="0"/>
        <v>13.96</v>
      </c>
    </row>
    <row r="78" spans="1:5" ht="66.75" customHeight="1">
      <c r="A78" s="122" t="s">
        <v>290</v>
      </c>
      <c r="B78" s="115" t="s">
        <v>435</v>
      </c>
      <c r="C78" s="236">
        <v>704.641</v>
      </c>
      <c r="D78" s="234">
        <v>681.756</v>
      </c>
      <c r="E78" s="141">
        <f t="shared" si="0"/>
        <v>96.75224688884127</v>
      </c>
    </row>
    <row r="79" spans="1:5" ht="21" customHeight="1">
      <c r="A79" s="122"/>
      <c r="B79" s="117" t="s">
        <v>101</v>
      </c>
      <c r="C79" s="237">
        <v>655.2</v>
      </c>
      <c r="D79" s="239">
        <v>632.762</v>
      </c>
      <c r="E79" s="245">
        <f aca="true" t="shared" si="1" ref="E79:E101">D79/C79*100</f>
        <v>96.57539682539681</v>
      </c>
    </row>
    <row r="80" spans="1:5" ht="48" customHeight="1">
      <c r="A80" s="122" t="s">
        <v>291</v>
      </c>
      <c r="B80" s="115" t="s">
        <v>382</v>
      </c>
      <c r="C80" s="236">
        <v>9401.2</v>
      </c>
      <c r="D80" s="235">
        <v>9180.12</v>
      </c>
      <c r="E80" s="141">
        <f t="shared" si="1"/>
        <v>97.6483853125133</v>
      </c>
    </row>
    <row r="81" spans="1:5" ht="78.75" customHeight="1">
      <c r="A81" s="122" t="s">
        <v>40</v>
      </c>
      <c r="B81" s="115" t="s">
        <v>181</v>
      </c>
      <c r="C81" s="236">
        <v>1638.149</v>
      </c>
      <c r="D81" s="234">
        <v>1638.149</v>
      </c>
      <c r="E81" s="141">
        <f t="shared" si="1"/>
        <v>100</v>
      </c>
    </row>
    <row r="82" spans="1:5" ht="18.75" customHeight="1">
      <c r="A82" s="122"/>
      <c r="B82" s="121" t="s">
        <v>101</v>
      </c>
      <c r="C82" s="241">
        <v>42.2</v>
      </c>
      <c r="D82" s="242">
        <v>42.2</v>
      </c>
      <c r="E82" s="242">
        <f t="shared" si="1"/>
        <v>100</v>
      </c>
    </row>
    <row r="83" spans="1:5" ht="108.75" customHeight="1">
      <c r="A83" s="122" t="s">
        <v>292</v>
      </c>
      <c r="B83" s="118" t="s">
        <v>97</v>
      </c>
      <c r="C83" s="236">
        <v>3984.69</v>
      </c>
      <c r="D83" s="234">
        <v>3984.514</v>
      </c>
      <c r="E83" s="141">
        <f t="shared" si="1"/>
        <v>99.99558309429341</v>
      </c>
    </row>
    <row r="84" spans="1:5" ht="98.25" customHeight="1">
      <c r="A84" s="122" t="s">
        <v>293</v>
      </c>
      <c r="B84" s="118" t="s">
        <v>89</v>
      </c>
      <c r="C84" s="236">
        <v>3057.3</v>
      </c>
      <c r="D84" s="235">
        <v>3057.3</v>
      </c>
      <c r="E84" s="141">
        <f t="shared" si="1"/>
        <v>100</v>
      </c>
    </row>
    <row r="85" spans="1:5" ht="33" customHeight="1">
      <c r="A85" s="122" t="s">
        <v>294</v>
      </c>
      <c r="B85" s="115" t="s">
        <v>241</v>
      </c>
      <c r="C85" s="236">
        <f>C86+C87+C88+C89+C90+C91+C92+C93+C94+C96+C95</f>
        <v>79292.141</v>
      </c>
      <c r="D85" s="236">
        <f>D86+D87+D88+D89+D90+D91+D92+D93+D94+D96+D95</f>
        <v>79092.42</v>
      </c>
      <c r="E85" s="141">
        <f t="shared" si="1"/>
        <v>99.74812005643787</v>
      </c>
    </row>
    <row r="86" spans="1:5" ht="43.5" customHeight="1">
      <c r="A86" s="283"/>
      <c r="B86" s="115" t="s">
        <v>476</v>
      </c>
      <c r="C86" s="236">
        <v>31.2</v>
      </c>
      <c r="D86" s="235">
        <v>31.2</v>
      </c>
      <c r="E86" s="141">
        <f t="shared" si="1"/>
        <v>100</v>
      </c>
    </row>
    <row r="87" spans="1:5" ht="31.5" customHeight="1">
      <c r="A87" s="283"/>
      <c r="B87" s="115" t="s">
        <v>489</v>
      </c>
      <c r="C87" s="236">
        <v>989.27</v>
      </c>
      <c r="D87" s="234">
        <v>987.458</v>
      </c>
      <c r="E87" s="141">
        <f t="shared" si="1"/>
        <v>99.81683463564042</v>
      </c>
    </row>
    <row r="88" spans="1:5" ht="18" customHeight="1">
      <c r="A88" s="283"/>
      <c r="B88" s="115" t="s">
        <v>490</v>
      </c>
      <c r="C88" s="236">
        <v>2623.74</v>
      </c>
      <c r="D88" s="234">
        <v>2497.964</v>
      </c>
      <c r="E88" s="141">
        <f t="shared" si="1"/>
        <v>95.20623232484927</v>
      </c>
    </row>
    <row r="89" spans="1:5" ht="60.75" customHeight="1">
      <c r="A89" s="283"/>
      <c r="B89" s="115" t="s">
        <v>488</v>
      </c>
      <c r="C89" s="236">
        <v>400.55</v>
      </c>
      <c r="D89" s="234">
        <v>354.826</v>
      </c>
      <c r="E89" s="141">
        <f t="shared" si="1"/>
        <v>88.58469604294096</v>
      </c>
    </row>
    <row r="90" spans="1:5" ht="66" customHeight="1">
      <c r="A90" s="283"/>
      <c r="B90" s="115" t="s">
        <v>481</v>
      </c>
      <c r="C90" s="236">
        <v>703.189</v>
      </c>
      <c r="D90" s="234">
        <v>693.215</v>
      </c>
      <c r="E90" s="141">
        <f t="shared" si="1"/>
        <v>98.5816046610513</v>
      </c>
    </row>
    <row r="91" spans="1:5" ht="45.75" customHeight="1">
      <c r="A91" s="283"/>
      <c r="B91" s="115" t="s">
        <v>477</v>
      </c>
      <c r="C91" s="236">
        <v>1778.553</v>
      </c>
      <c r="D91" s="234">
        <v>1778.553</v>
      </c>
      <c r="E91" s="141">
        <f t="shared" si="1"/>
        <v>100</v>
      </c>
    </row>
    <row r="92" spans="1:5" ht="97.5" customHeight="1">
      <c r="A92" s="283"/>
      <c r="B92" s="116" t="s">
        <v>480</v>
      </c>
      <c r="C92" s="236">
        <v>604.363</v>
      </c>
      <c r="D92" s="234">
        <v>604.363</v>
      </c>
      <c r="E92" s="141">
        <f t="shared" si="1"/>
        <v>100</v>
      </c>
    </row>
    <row r="93" spans="1:5" ht="80.25" customHeight="1">
      <c r="A93" s="283"/>
      <c r="B93" s="118" t="s">
        <v>479</v>
      </c>
      <c r="C93" s="236">
        <v>66738.754</v>
      </c>
      <c r="D93" s="234">
        <v>66727.719</v>
      </c>
      <c r="E93" s="141">
        <f t="shared" si="1"/>
        <v>99.98346537905097</v>
      </c>
    </row>
    <row r="94" spans="1:5" ht="75" customHeight="1">
      <c r="A94" s="283"/>
      <c r="B94" s="115" t="s">
        <v>491</v>
      </c>
      <c r="C94" s="236">
        <v>48.122</v>
      </c>
      <c r="D94" s="234">
        <v>48.122</v>
      </c>
      <c r="E94" s="141">
        <f t="shared" si="1"/>
        <v>100</v>
      </c>
    </row>
    <row r="95" spans="1:5" ht="20.25" customHeight="1">
      <c r="A95" s="283"/>
      <c r="B95" s="119" t="s">
        <v>492</v>
      </c>
      <c r="C95" s="73">
        <v>5.4</v>
      </c>
      <c r="D95" s="234">
        <v>0</v>
      </c>
      <c r="E95" s="141">
        <f t="shared" si="1"/>
        <v>0</v>
      </c>
    </row>
    <row r="96" spans="1:5" ht="50.25" customHeight="1">
      <c r="A96" s="283"/>
      <c r="B96" s="119" t="s">
        <v>436</v>
      </c>
      <c r="C96" s="73">
        <v>5369</v>
      </c>
      <c r="D96" s="235">
        <v>5369</v>
      </c>
      <c r="E96" s="141">
        <f t="shared" si="1"/>
        <v>100</v>
      </c>
    </row>
    <row r="97" spans="1:5" ht="22.5" customHeight="1">
      <c r="A97" s="122" t="s">
        <v>333</v>
      </c>
      <c r="B97" s="119" t="s">
        <v>334</v>
      </c>
      <c r="C97" s="73">
        <f>C98+C99</f>
        <v>11398.9</v>
      </c>
      <c r="D97" s="73">
        <f>D98+D99</f>
        <v>11396.548999999999</v>
      </c>
      <c r="E97" s="141">
        <f t="shared" si="1"/>
        <v>99.97937520287044</v>
      </c>
    </row>
    <row r="98" spans="1:5" ht="50.25" customHeight="1">
      <c r="A98" s="122"/>
      <c r="B98" s="119" t="s">
        <v>211</v>
      </c>
      <c r="C98" s="73">
        <v>9590</v>
      </c>
      <c r="D98" s="234">
        <v>9587.649</v>
      </c>
      <c r="E98" s="141">
        <f t="shared" si="1"/>
        <v>99.97548488008341</v>
      </c>
    </row>
    <row r="99" spans="1:5" ht="34.5" customHeight="1">
      <c r="A99" s="122"/>
      <c r="B99" s="119" t="s">
        <v>212</v>
      </c>
      <c r="C99" s="73">
        <v>1808.9</v>
      </c>
      <c r="D99" s="235">
        <v>1808.9</v>
      </c>
      <c r="E99" s="141">
        <f t="shared" si="1"/>
        <v>100</v>
      </c>
    </row>
    <row r="100" spans="1:5" ht="51.75" customHeight="1">
      <c r="A100" s="246" t="s">
        <v>134</v>
      </c>
      <c r="B100" s="116" t="s">
        <v>135</v>
      </c>
      <c r="C100" s="248">
        <v>-1.02454</v>
      </c>
      <c r="D100" s="234">
        <v>-1.0245</v>
      </c>
      <c r="E100" s="141">
        <f t="shared" si="1"/>
        <v>99.9960958088508</v>
      </c>
    </row>
    <row r="101" spans="1:5" ht="20.25" customHeight="1">
      <c r="A101" s="122"/>
      <c r="B101" s="115" t="s">
        <v>295</v>
      </c>
      <c r="C101" s="73">
        <f>C14+C43</f>
        <v>327164.08696</v>
      </c>
      <c r="D101" s="73">
        <v>324837.785</v>
      </c>
      <c r="E101" s="141">
        <f t="shared" si="1"/>
        <v>99.2889494743705</v>
      </c>
    </row>
    <row r="102" ht="15.75">
      <c r="C102" s="58"/>
    </row>
  </sheetData>
  <mergeCells count="11">
    <mergeCell ref="A57:A70"/>
    <mergeCell ref="A86:A96"/>
    <mergeCell ref="C12:C13"/>
    <mergeCell ref="D12:D13"/>
    <mergeCell ref="E12:E13"/>
    <mergeCell ref="B3:E3"/>
    <mergeCell ref="B4:E4"/>
    <mergeCell ref="B5:C5"/>
    <mergeCell ref="D5:E5"/>
    <mergeCell ref="A9:E9"/>
    <mergeCell ref="B10:C10"/>
  </mergeCells>
  <printOptions/>
  <pageMargins left="0.9448818897637796" right="0.3937007874015748" top="0.7874015748031497" bottom="0.8661417322834646" header="0.7874015748031497" footer="0.8661417322834646"/>
  <pageSetup fitToHeight="6" fitToWidth="1" horizontalDpi="600" verticalDpi="600" orientation="portrait" paperSize="9" scale="66" r:id="rId1"/>
  <rowBreaks count="2" manualBreakCount="2">
    <brk id="73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39"/>
  <sheetViews>
    <sheetView view="pageBreakPreview" zoomScaleSheetLayoutView="100" workbookViewId="0" topLeftCell="A1">
      <selection activeCell="J19" sqref="J19"/>
    </sheetView>
  </sheetViews>
  <sheetFormatPr defaultColWidth="9.00390625" defaultRowHeight="12.75"/>
  <cols>
    <col min="1" max="1" width="5.00390625" style="3" customWidth="1"/>
    <col min="2" max="2" width="6.00390625" style="4" customWidth="1"/>
    <col min="3" max="3" width="7.75390625" style="3" customWidth="1"/>
    <col min="4" max="4" width="72.00390625" style="4" customWidth="1"/>
    <col min="5" max="5" width="18.75390625" style="5" customWidth="1"/>
    <col min="6" max="6" width="14.00390625" style="5" customWidth="1"/>
    <col min="7" max="7" width="15.375" style="5" customWidth="1"/>
    <col min="8" max="16384" width="9.125" style="5" customWidth="1"/>
  </cols>
  <sheetData>
    <row r="1" spans="4:7" ht="15">
      <c r="D1" s="61"/>
      <c r="E1" s="61"/>
      <c r="F1" s="61"/>
      <c r="G1" s="62" t="s">
        <v>551</v>
      </c>
    </row>
    <row r="2" spans="4:7" ht="15">
      <c r="D2" s="61"/>
      <c r="E2" s="61"/>
      <c r="F2" s="61"/>
      <c r="G2" s="59" t="s">
        <v>176</v>
      </c>
    </row>
    <row r="3" spans="4:7" ht="15">
      <c r="D3" s="61"/>
      <c r="E3" s="61"/>
      <c r="F3" s="61"/>
      <c r="G3" s="59" t="s">
        <v>177</v>
      </c>
    </row>
    <row r="4" spans="4:7" ht="15">
      <c r="D4" s="285" t="s">
        <v>552</v>
      </c>
      <c r="E4" s="285"/>
      <c r="F4" s="285"/>
      <c r="G4" s="285"/>
    </row>
    <row r="5" spans="4:7" ht="15">
      <c r="D5" s="61"/>
      <c r="E5" s="63"/>
      <c r="F5" s="63"/>
      <c r="G5" s="59" t="s">
        <v>553</v>
      </c>
    </row>
    <row r="6" spans="4:6" ht="15">
      <c r="D6" s="61"/>
      <c r="E6" s="63"/>
      <c r="F6" s="59"/>
    </row>
    <row r="7" spans="4:7" ht="18.75">
      <c r="D7" s="286" t="s">
        <v>539</v>
      </c>
      <c r="E7" s="286"/>
      <c r="F7" s="286"/>
      <c r="G7" s="59"/>
    </row>
    <row r="8" spans="1:7" ht="32.25" customHeight="1">
      <c r="A8" s="287" t="s">
        <v>554</v>
      </c>
      <c r="B8" s="287"/>
      <c r="C8" s="287"/>
      <c r="D8" s="287"/>
      <c r="E8" s="287"/>
      <c r="F8" s="287"/>
      <c r="G8" s="287"/>
    </row>
    <row r="9" spans="4:6" ht="15">
      <c r="D9" s="61"/>
      <c r="E9" s="61"/>
      <c r="F9" s="62"/>
    </row>
    <row r="10" spans="4:6" ht="15" hidden="1">
      <c r="D10" s="61"/>
      <c r="E10" s="61"/>
      <c r="F10" s="59"/>
    </row>
    <row r="11" spans="4:6" ht="15" hidden="1">
      <c r="D11" s="61"/>
      <c r="E11" s="61"/>
      <c r="F11" s="59"/>
    </row>
    <row r="12" spans="4:6" ht="15.75" customHeight="1" hidden="1">
      <c r="D12" s="285"/>
      <c r="E12" s="285"/>
      <c r="F12" s="285"/>
    </row>
    <row r="13" spans="4:6" ht="15.75" customHeight="1" hidden="1">
      <c r="D13" s="285"/>
      <c r="E13" s="285"/>
      <c r="F13" s="285"/>
    </row>
    <row r="14" spans="4:6" ht="15" hidden="1">
      <c r="D14" s="61"/>
      <c r="E14" s="63"/>
      <c r="F14" s="59"/>
    </row>
    <row r="15" spans="4:5" ht="14.25" customHeight="1" hidden="1">
      <c r="D15" s="33"/>
      <c r="E15" s="34"/>
    </row>
    <row r="16" spans="5:7" ht="17.25" customHeight="1">
      <c r="E16" s="28"/>
      <c r="G16" s="28" t="s">
        <v>167</v>
      </c>
    </row>
    <row r="17" spans="1:7" s="8" customFormat="1" ht="33.75" customHeight="1">
      <c r="A17" s="249" t="s">
        <v>26</v>
      </c>
      <c r="B17" s="250" t="s">
        <v>27</v>
      </c>
      <c r="C17" s="251" t="s">
        <v>117</v>
      </c>
      <c r="D17" s="252"/>
      <c r="E17" s="139" t="s">
        <v>544</v>
      </c>
      <c r="F17" s="139" t="s">
        <v>547</v>
      </c>
      <c r="G17" s="140" t="s">
        <v>546</v>
      </c>
    </row>
    <row r="18" spans="1:7" s="9" customFormat="1" ht="15">
      <c r="A18" s="71" t="s">
        <v>310</v>
      </c>
      <c r="B18" s="70" t="s">
        <v>28</v>
      </c>
      <c r="C18" s="70"/>
      <c r="D18" s="253" t="s">
        <v>77</v>
      </c>
      <c r="E18" s="97">
        <f>E19+E20+E21+E22+E23+E24+E25</f>
        <v>74069.571</v>
      </c>
      <c r="F18" s="97">
        <f>F19+F20+F21+F22+F23+F24+F25</f>
        <v>71411.41200000001</v>
      </c>
      <c r="G18" s="141">
        <f>F18/E18*100</f>
        <v>96.41126718554914</v>
      </c>
    </row>
    <row r="19" spans="1:7" s="9" customFormat="1" ht="35.25" customHeight="1">
      <c r="A19" s="71"/>
      <c r="B19" s="69" t="s">
        <v>28</v>
      </c>
      <c r="C19" s="69" t="s">
        <v>29</v>
      </c>
      <c r="D19" s="96" t="s">
        <v>78</v>
      </c>
      <c r="E19" s="73">
        <f>'3 пр 7 вед стр.'!S93</f>
        <v>3494.9</v>
      </c>
      <c r="F19" s="235">
        <v>3489.668</v>
      </c>
      <c r="G19" s="141">
        <f aca="true" t="shared" si="0" ref="G19:G56">F19/E19*100</f>
        <v>99.85029614581246</v>
      </c>
    </row>
    <row r="20" spans="1:7" s="10" customFormat="1" ht="45">
      <c r="A20" s="71"/>
      <c r="B20" s="70" t="s">
        <v>28</v>
      </c>
      <c r="C20" s="70" t="s">
        <v>30</v>
      </c>
      <c r="D20" s="96" t="s">
        <v>631</v>
      </c>
      <c r="E20" s="73">
        <f>'3 пр 7 вед стр.'!S307</f>
        <v>2344.81</v>
      </c>
      <c r="F20" s="233">
        <v>2195.159</v>
      </c>
      <c r="G20" s="141">
        <f t="shared" si="0"/>
        <v>93.6177771333285</v>
      </c>
    </row>
    <row r="21" spans="1:7" s="10" customFormat="1" ht="48.75" customHeight="1">
      <c r="A21" s="71"/>
      <c r="B21" s="70" t="s">
        <v>28</v>
      </c>
      <c r="C21" s="70" t="s">
        <v>31</v>
      </c>
      <c r="D21" s="96" t="s">
        <v>32</v>
      </c>
      <c r="E21" s="97">
        <f>'3 пр 7 вед стр.'!S315+'3 пр 7 вед стр.'!S97</f>
        <v>31688.067</v>
      </c>
      <c r="F21" s="233">
        <v>30936.537</v>
      </c>
      <c r="G21" s="141">
        <f t="shared" si="0"/>
        <v>97.6283501294036</v>
      </c>
    </row>
    <row r="22" spans="1:7" s="10" customFormat="1" ht="31.5" customHeight="1">
      <c r="A22" s="71"/>
      <c r="B22" s="70" t="s">
        <v>28</v>
      </c>
      <c r="C22" s="70" t="s">
        <v>33</v>
      </c>
      <c r="D22" s="96" t="s">
        <v>314</v>
      </c>
      <c r="E22" s="97">
        <f>'3 пр 7 вед стр.'!S14+'3 пр 7 вед стр.'!S357</f>
        <v>10554.453000000001</v>
      </c>
      <c r="F22" s="233">
        <v>10432.328</v>
      </c>
      <c r="G22" s="141">
        <f t="shared" si="0"/>
        <v>98.84290545421916</v>
      </c>
    </row>
    <row r="23" spans="1:7" s="10" customFormat="1" ht="15">
      <c r="A23" s="71"/>
      <c r="B23" s="70" t="s">
        <v>28</v>
      </c>
      <c r="C23" s="70" t="s">
        <v>34</v>
      </c>
      <c r="D23" s="96" t="s">
        <v>636</v>
      </c>
      <c r="E23" s="97">
        <f>'3 пр 7 вед стр.'!S114</f>
        <v>400</v>
      </c>
      <c r="F23" s="233">
        <v>400</v>
      </c>
      <c r="G23" s="141">
        <f t="shared" si="0"/>
        <v>100</v>
      </c>
    </row>
    <row r="24" spans="1:7" s="10" customFormat="1" ht="15">
      <c r="A24" s="71"/>
      <c r="B24" s="70" t="s">
        <v>28</v>
      </c>
      <c r="C24" s="70" t="s">
        <v>233</v>
      </c>
      <c r="D24" s="96" t="s">
        <v>364</v>
      </c>
      <c r="E24" s="97">
        <f>'3 пр 7 вед стр.'!S118</f>
        <v>840</v>
      </c>
      <c r="F24" s="233">
        <v>0</v>
      </c>
      <c r="G24" s="141">
        <f t="shared" si="0"/>
        <v>0</v>
      </c>
    </row>
    <row r="25" spans="1:7" s="10" customFormat="1" ht="15">
      <c r="A25" s="71"/>
      <c r="B25" s="70" t="s">
        <v>28</v>
      </c>
      <c r="C25" s="70" t="s">
        <v>104</v>
      </c>
      <c r="D25" s="96" t="s">
        <v>368</v>
      </c>
      <c r="E25" s="97">
        <f>'3 пр 7 вед стр.'!S122+'3 пр 7 вед стр.'!S320</f>
        <v>24747.341</v>
      </c>
      <c r="F25" s="233">
        <v>23957.72</v>
      </c>
      <c r="G25" s="141">
        <f t="shared" si="0"/>
        <v>96.80926932715721</v>
      </c>
    </row>
    <row r="26" spans="1:7" s="11" customFormat="1" ht="15">
      <c r="A26" s="71">
        <v>2</v>
      </c>
      <c r="B26" s="70" t="s">
        <v>29</v>
      </c>
      <c r="C26" s="70"/>
      <c r="D26" s="96" t="s">
        <v>35</v>
      </c>
      <c r="E26" s="97">
        <f>E27</f>
        <v>332.2</v>
      </c>
      <c r="F26" s="97">
        <f>F27</f>
        <v>318.163</v>
      </c>
      <c r="G26" s="141">
        <f t="shared" si="0"/>
        <v>95.77453341360626</v>
      </c>
    </row>
    <row r="27" spans="1:7" s="12" customFormat="1" ht="15" customHeight="1">
      <c r="A27" s="71"/>
      <c r="B27" s="70" t="s">
        <v>29</v>
      </c>
      <c r="C27" s="70" t="s">
        <v>30</v>
      </c>
      <c r="D27" s="96" t="s">
        <v>375</v>
      </c>
      <c r="E27" s="73">
        <f>'3 пр 7 вед стр.'!S156</f>
        <v>332.2</v>
      </c>
      <c r="F27" s="234">
        <v>318.163</v>
      </c>
      <c r="G27" s="141">
        <f t="shared" si="0"/>
        <v>95.77453341360626</v>
      </c>
    </row>
    <row r="28" spans="1:7" s="9" customFormat="1" ht="15">
      <c r="A28" s="71" t="s">
        <v>629</v>
      </c>
      <c r="B28" s="70" t="s">
        <v>30</v>
      </c>
      <c r="C28" s="70"/>
      <c r="D28" s="96" t="s">
        <v>36</v>
      </c>
      <c r="E28" s="97">
        <f>E29+E30+E31</f>
        <v>4544.17</v>
      </c>
      <c r="F28" s="97">
        <f>F29+F30+F31</f>
        <v>4001.085</v>
      </c>
      <c r="G28" s="141">
        <f t="shared" si="0"/>
        <v>88.0487525774784</v>
      </c>
    </row>
    <row r="29" spans="1:7" s="9" customFormat="1" ht="15">
      <c r="A29" s="71"/>
      <c r="B29" s="69" t="s">
        <v>30</v>
      </c>
      <c r="C29" s="69" t="s">
        <v>31</v>
      </c>
      <c r="D29" s="98" t="s">
        <v>160</v>
      </c>
      <c r="E29" s="97">
        <f>'3 пр 7 вед стр.'!S160</f>
        <v>400.59999999999997</v>
      </c>
      <c r="F29" s="234">
        <v>390.835</v>
      </c>
      <c r="G29" s="141">
        <f t="shared" si="0"/>
        <v>97.56240639041438</v>
      </c>
    </row>
    <row r="30" spans="1:7" s="9" customFormat="1" ht="33.75" customHeight="1">
      <c r="A30" s="71"/>
      <c r="B30" s="70" t="s">
        <v>30</v>
      </c>
      <c r="C30" s="70" t="s">
        <v>37</v>
      </c>
      <c r="D30" s="99" t="s">
        <v>43</v>
      </c>
      <c r="E30" s="97">
        <f>'3 пр 7 вед стр.'!S165</f>
        <v>3643.57</v>
      </c>
      <c r="F30" s="235">
        <v>3110.25</v>
      </c>
      <c r="G30" s="141">
        <f t="shared" si="0"/>
        <v>85.36270745450204</v>
      </c>
    </row>
    <row r="31" spans="1:7" s="9" customFormat="1" ht="30.75" customHeight="1">
      <c r="A31" s="71"/>
      <c r="B31" s="70" t="s">
        <v>30</v>
      </c>
      <c r="C31" s="70" t="s">
        <v>431</v>
      </c>
      <c r="D31" s="99" t="s">
        <v>432</v>
      </c>
      <c r="E31" s="97">
        <f>'3 пр 7 вед стр.'!S182</f>
        <v>500</v>
      </c>
      <c r="F31" s="235">
        <v>500</v>
      </c>
      <c r="G31" s="141">
        <f t="shared" si="0"/>
        <v>100</v>
      </c>
    </row>
    <row r="32" spans="1:7" s="10" customFormat="1" ht="15">
      <c r="A32" s="71" t="s">
        <v>633</v>
      </c>
      <c r="B32" s="70" t="s">
        <v>31</v>
      </c>
      <c r="C32" s="70"/>
      <c r="D32" s="96" t="s">
        <v>44</v>
      </c>
      <c r="E32" s="97">
        <f>E34+E33</f>
        <v>10584.42</v>
      </c>
      <c r="F32" s="97">
        <f>F34+F33</f>
        <v>9235.45</v>
      </c>
      <c r="G32" s="141">
        <f t="shared" si="0"/>
        <v>87.25513537822573</v>
      </c>
    </row>
    <row r="33" spans="1:7" s="10" customFormat="1" ht="15">
      <c r="A33" s="71"/>
      <c r="B33" s="69" t="s">
        <v>31</v>
      </c>
      <c r="C33" s="69" t="s">
        <v>48</v>
      </c>
      <c r="D33" s="98" t="s">
        <v>220</v>
      </c>
      <c r="E33" s="97">
        <f>'3 пр 7 вед стр.'!S187</f>
        <v>665</v>
      </c>
      <c r="F33" s="233">
        <v>665</v>
      </c>
      <c r="G33" s="141">
        <f t="shared" si="0"/>
        <v>100</v>
      </c>
    </row>
    <row r="34" spans="1:7" s="11" customFormat="1" ht="15">
      <c r="A34" s="71"/>
      <c r="B34" s="70" t="s">
        <v>31</v>
      </c>
      <c r="C34" s="70" t="s">
        <v>37</v>
      </c>
      <c r="D34" s="96" t="s">
        <v>105</v>
      </c>
      <c r="E34" s="97">
        <f>'3 пр 7 вед стр.'!S190+'3 пр 7 вед стр.'!S327</f>
        <v>9919.42</v>
      </c>
      <c r="F34" s="233">
        <v>8570.45</v>
      </c>
      <c r="G34" s="141">
        <f t="shared" si="0"/>
        <v>86.40071697740393</v>
      </c>
    </row>
    <row r="35" spans="1:7" s="9" customFormat="1" ht="15">
      <c r="A35" s="71" t="s">
        <v>635</v>
      </c>
      <c r="B35" s="70" t="s">
        <v>45</v>
      </c>
      <c r="C35" s="70"/>
      <c r="D35" s="98" t="s">
        <v>46</v>
      </c>
      <c r="E35" s="97">
        <f>E36+E37+E38</f>
        <v>78131.312</v>
      </c>
      <c r="F35" s="97">
        <f>F36+F37+F38</f>
        <v>64363.097</v>
      </c>
      <c r="G35" s="141">
        <f t="shared" si="0"/>
        <v>82.37810853605018</v>
      </c>
    </row>
    <row r="36" spans="1:7" s="9" customFormat="1" ht="15">
      <c r="A36" s="71"/>
      <c r="B36" s="70" t="s">
        <v>45</v>
      </c>
      <c r="C36" s="70" t="s">
        <v>28</v>
      </c>
      <c r="D36" s="96" t="s">
        <v>469</v>
      </c>
      <c r="E36" s="73">
        <f>'3 пр 7 вед стр.'!S334+'3 пр 7 вед стр.'!S202</f>
        <v>32783.921</v>
      </c>
      <c r="F36" s="235">
        <v>25211.95</v>
      </c>
      <c r="G36" s="141">
        <f t="shared" si="0"/>
        <v>76.90340029796924</v>
      </c>
    </row>
    <row r="37" spans="1:7" s="9" customFormat="1" ht="15">
      <c r="A37" s="71"/>
      <c r="B37" s="70" t="s">
        <v>45</v>
      </c>
      <c r="C37" s="70" t="s">
        <v>29</v>
      </c>
      <c r="D37" s="100" t="s">
        <v>493</v>
      </c>
      <c r="E37" s="73">
        <f>'3 пр 7 вед стр.'!S216+'3 пр 7 вед стр.'!S339</f>
        <v>31671.965999999997</v>
      </c>
      <c r="F37" s="234">
        <v>27059.599</v>
      </c>
      <c r="G37" s="141">
        <f t="shared" si="0"/>
        <v>85.43706759473031</v>
      </c>
    </row>
    <row r="38" spans="1:7" s="9" customFormat="1" ht="15">
      <c r="A38" s="71"/>
      <c r="B38" s="70" t="s">
        <v>45</v>
      </c>
      <c r="C38" s="70" t="s">
        <v>30</v>
      </c>
      <c r="D38" s="100" t="s">
        <v>500</v>
      </c>
      <c r="E38" s="73">
        <f>'3 пр 7 вед стр.'!S346+'3 пр 7 вед стр.'!S238</f>
        <v>13675.425</v>
      </c>
      <c r="F38" s="234">
        <v>12091.548</v>
      </c>
      <c r="G38" s="141">
        <f t="shared" si="0"/>
        <v>88.41807841438202</v>
      </c>
    </row>
    <row r="39" spans="1:7" s="13" customFormat="1" ht="15">
      <c r="A39" s="71" t="s">
        <v>642</v>
      </c>
      <c r="B39" s="70" t="s">
        <v>34</v>
      </c>
      <c r="C39" s="70"/>
      <c r="D39" s="96" t="s">
        <v>47</v>
      </c>
      <c r="E39" s="97">
        <f>E40+E41+E42+E43</f>
        <v>181205.9309</v>
      </c>
      <c r="F39" s="97">
        <f>F40+F41+F42+F43</f>
        <v>177908.24800000002</v>
      </c>
      <c r="G39" s="141">
        <f t="shared" si="0"/>
        <v>98.18014626584169</v>
      </c>
    </row>
    <row r="40" spans="1:7" s="12" customFormat="1" ht="15">
      <c r="A40" s="71"/>
      <c r="B40" s="70" t="s">
        <v>34</v>
      </c>
      <c r="C40" s="70" t="s">
        <v>28</v>
      </c>
      <c r="D40" s="96" t="s">
        <v>9</v>
      </c>
      <c r="E40" s="73">
        <f>'3 пр 7 вед стр.'!S20</f>
        <v>80449.74790000002</v>
      </c>
      <c r="F40" s="234">
        <v>78818.868</v>
      </c>
      <c r="G40" s="141">
        <f t="shared" si="0"/>
        <v>97.97279675502872</v>
      </c>
    </row>
    <row r="41" spans="1:7" s="12" customFormat="1" ht="15">
      <c r="A41" s="71"/>
      <c r="B41" s="70" t="s">
        <v>34</v>
      </c>
      <c r="C41" s="70" t="s">
        <v>29</v>
      </c>
      <c r="D41" s="96" t="s">
        <v>648</v>
      </c>
      <c r="E41" s="73">
        <f>'3 пр 7 вед стр.'!S46</f>
        <v>98244.78099999999</v>
      </c>
      <c r="F41" s="234">
        <v>96581.038</v>
      </c>
      <c r="G41" s="141">
        <f t="shared" si="0"/>
        <v>98.30653294448284</v>
      </c>
    </row>
    <row r="42" spans="1:7" s="12" customFormat="1" ht="15">
      <c r="A42" s="71"/>
      <c r="B42" s="70" t="s">
        <v>34</v>
      </c>
      <c r="C42" s="70" t="s">
        <v>34</v>
      </c>
      <c r="D42" s="96" t="s">
        <v>6</v>
      </c>
      <c r="E42" s="73">
        <f>'3 пр 7 вед стр.'!S66</f>
        <v>1689.6</v>
      </c>
      <c r="F42" s="235">
        <v>1689.6</v>
      </c>
      <c r="G42" s="141">
        <f t="shared" si="0"/>
        <v>100</v>
      </c>
    </row>
    <row r="43" spans="1:7" s="14" customFormat="1" ht="15">
      <c r="A43" s="71"/>
      <c r="B43" s="70" t="s">
        <v>34</v>
      </c>
      <c r="C43" s="70" t="s">
        <v>37</v>
      </c>
      <c r="D43" s="96" t="s">
        <v>508</v>
      </c>
      <c r="E43" s="73">
        <f>'3 пр 7 вед стр.'!S73+'3 пр 7 вед стр.'!S251</f>
        <v>821.802</v>
      </c>
      <c r="F43" s="234">
        <v>818.742</v>
      </c>
      <c r="G43" s="141">
        <f t="shared" si="0"/>
        <v>99.62764753553776</v>
      </c>
    </row>
    <row r="44" spans="1:7" s="12" customFormat="1" ht="15">
      <c r="A44" s="71" t="s">
        <v>647</v>
      </c>
      <c r="B44" s="70" t="s">
        <v>48</v>
      </c>
      <c r="C44" s="70"/>
      <c r="D44" s="96" t="s">
        <v>79</v>
      </c>
      <c r="E44" s="97">
        <f>E45+E46</f>
        <v>11523.6</v>
      </c>
      <c r="F44" s="97">
        <f>F45+F46</f>
        <v>11523.004</v>
      </c>
      <c r="G44" s="141">
        <f t="shared" si="0"/>
        <v>99.9948280051373</v>
      </c>
    </row>
    <row r="45" spans="1:7" s="12" customFormat="1" ht="15">
      <c r="A45" s="71"/>
      <c r="B45" s="70" t="s">
        <v>48</v>
      </c>
      <c r="C45" s="70" t="s">
        <v>28</v>
      </c>
      <c r="D45" s="72" t="s">
        <v>512</v>
      </c>
      <c r="E45" s="73">
        <f>'3 пр 7 вед стр.'!S261</f>
        <v>1312</v>
      </c>
      <c r="F45" s="234">
        <v>1311.404</v>
      </c>
      <c r="G45" s="141">
        <f t="shared" si="0"/>
        <v>99.9545731707317</v>
      </c>
    </row>
    <row r="46" spans="1:7" s="12" customFormat="1" ht="15">
      <c r="A46" s="71"/>
      <c r="B46" s="70" t="s">
        <v>48</v>
      </c>
      <c r="C46" s="70" t="s">
        <v>31</v>
      </c>
      <c r="D46" s="101" t="s">
        <v>106</v>
      </c>
      <c r="E46" s="73">
        <f>'3 пр 7 вед стр.'!S267</f>
        <v>10211.6</v>
      </c>
      <c r="F46" s="235">
        <v>10211.6</v>
      </c>
      <c r="G46" s="141">
        <f t="shared" si="0"/>
        <v>100</v>
      </c>
    </row>
    <row r="47" spans="1:7" s="12" customFormat="1" ht="15">
      <c r="A47" s="71" t="s">
        <v>8</v>
      </c>
      <c r="B47" s="70" t="s">
        <v>23</v>
      </c>
      <c r="C47" s="70"/>
      <c r="D47" s="254" t="s">
        <v>163</v>
      </c>
      <c r="E47" s="97">
        <f>E48+E49+E50+E51+E52</f>
        <v>24584.045000000002</v>
      </c>
      <c r="F47" s="97">
        <f>F48+F49+F50+F51+F52</f>
        <v>24148.778000000002</v>
      </c>
      <c r="G47" s="141">
        <f t="shared" si="0"/>
        <v>98.22947362811938</v>
      </c>
    </row>
    <row r="48" spans="1:7" s="12" customFormat="1" ht="15">
      <c r="A48" s="71"/>
      <c r="B48" s="70" t="s">
        <v>23</v>
      </c>
      <c r="C48" s="70" t="s">
        <v>28</v>
      </c>
      <c r="D48" s="72" t="s">
        <v>516</v>
      </c>
      <c r="E48" s="73">
        <f>'3 пр 7 вед стр.'!S270</f>
        <v>1043.261</v>
      </c>
      <c r="F48" s="234">
        <v>1043.126</v>
      </c>
      <c r="G48" s="141">
        <f t="shared" si="0"/>
        <v>99.98705980574371</v>
      </c>
    </row>
    <row r="49" spans="1:7" s="12" customFormat="1" ht="15">
      <c r="A49" s="71"/>
      <c r="B49" s="70" t="s">
        <v>23</v>
      </c>
      <c r="C49" s="70" t="s">
        <v>29</v>
      </c>
      <c r="D49" s="72" t="s">
        <v>523</v>
      </c>
      <c r="E49" s="73">
        <f>'3 пр 7 вед стр.'!S274</f>
        <v>887.9540000000001</v>
      </c>
      <c r="F49" s="160">
        <v>803.143</v>
      </c>
      <c r="G49" s="141">
        <f t="shared" si="0"/>
        <v>90.44871693803958</v>
      </c>
    </row>
    <row r="50" spans="1:7" s="12" customFormat="1" ht="15">
      <c r="A50" s="71"/>
      <c r="B50" s="70" t="s">
        <v>23</v>
      </c>
      <c r="C50" s="70" t="s">
        <v>30</v>
      </c>
      <c r="D50" s="72" t="s">
        <v>586</v>
      </c>
      <c r="E50" s="73">
        <f>'3 пр 7 вед стр.'!S279</f>
        <v>9401.2</v>
      </c>
      <c r="F50" s="235">
        <v>9180.12</v>
      </c>
      <c r="G50" s="141">
        <f t="shared" si="0"/>
        <v>97.6483853125133</v>
      </c>
    </row>
    <row r="51" spans="1:7" s="12" customFormat="1" ht="15">
      <c r="A51" s="71"/>
      <c r="B51" s="70" t="s">
        <v>23</v>
      </c>
      <c r="C51" s="70" t="s">
        <v>31</v>
      </c>
      <c r="D51" s="72" t="s">
        <v>591</v>
      </c>
      <c r="E51" s="73">
        <f>'3 пр 7 вед стр.'!S282+'3 пр 7 вед стр.'!S352+'3 пр 7 вед стр.'!S42</f>
        <v>11213.055</v>
      </c>
      <c r="F51" s="234">
        <v>11083.818</v>
      </c>
      <c r="G51" s="141">
        <f t="shared" si="0"/>
        <v>98.84744166509482</v>
      </c>
    </row>
    <row r="52" spans="1:7" s="14" customFormat="1" ht="15" customHeight="1">
      <c r="A52" s="71"/>
      <c r="B52" s="70" t="s">
        <v>23</v>
      </c>
      <c r="C52" s="70" t="s">
        <v>33</v>
      </c>
      <c r="D52" s="72" t="s">
        <v>628</v>
      </c>
      <c r="E52" s="73">
        <f>'3 пр 7 вед стр.'!S81+'3 пр 7 вед стр.'!S299</f>
        <v>2038.575</v>
      </c>
      <c r="F52" s="234">
        <v>2038.571</v>
      </c>
      <c r="G52" s="141">
        <f t="shared" si="0"/>
        <v>99.99980378450633</v>
      </c>
    </row>
    <row r="53" spans="1:7" s="14" customFormat="1" ht="15" customHeight="1">
      <c r="A53" s="255" t="s">
        <v>13</v>
      </c>
      <c r="B53" s="70" t="s">
        <v>233</v>
      </c>
      <c r="C53" s="70"/>
      <c r="D53" s="96" t="s">
        <v>515</v>
      </c>
      <c r="E53" s="73">
        <f>E54+E55</f>
        <v>1734.7654</v>
      </c>
      <c r="F53" s="73">
        <f>F54+F55</f>
        <v>1734.7649999999999</v>
      </c>
      <c r="G53" s="141">
        <f t="shared" si="0"/>
        <v>99.99997694212716</v>
      </c>
    </row>
    <row r="54" spans="1:7" s="14" customFormat="1" ht="12.75" customHeight="1">
      <c r="A54" s="255"/>
      <c r="B54" s="70" t="s">
        <v>233</v>
      </c>
      <c r="C54" s="70" t="s">
        <v>28</v>
      </c>
      <c r="D54" s="72" t="s">
        <v>127</v>
      </c>
      <c r="E54" s="73">
        <f>'3 пр 7 вед стр.'!S303</f>
        <v>1370</v>
      </c>
      <c r="F54" s="235">
        <v>1370</v>
      </c>
      <c r="G54" s="141">
        <f t="shared" si="0"/>
        <v>100</v>
      </c>
    </row>
    <row r="55" spans="1:7" s="14" customFormat="1" ht="15.75" customHeight="1">
      <c r="A55" s="71"/>
      <c r="B55" s="69" t="s">
        <v>233</v>
      </c>
      <c r="C55" s="70" t="s">
        <v>29</v>
      </c>
      <c r="D55" s="72" t="s">
        <v>324</v>
      </c>
      <c r="E55" s="73">
        <f>'3 пр 7 вед стр.'!S85</f>
        <v>364.7654</v>
      </c>
      <c r="F55" s="234">
        <v>364.765</v>
      </c>
      <c r="G55" s="141">
        <f t="shared" si="0"/>
        <v>99.99989034047637</v>
      </c>
    </row>
    <row r="56" spans="1:7" s="14" customFormat="1" ht="15" customHeight="1">
      <c r="A56" s="71"/>
      <c r="B56" s="70"/>
      <c r="C56" s="70"/>
      <c r="D56" s="96" t="s">
        <v>164</v>
      </c>
      <c r="E56" s="236">
        <f>E47+E53+E44+E39+E35+E32+E28+E26+E18</f>
        <v>386710.0143</v>
      </c>
      <c r="F56" s="236">
        <f>F47+F53+F44+F39+F35+F32+F28+F26+F18</f>
        <v>364644.0020000001</v>
      </c>
      <c r="G56" s="141">
        <f t="shared" si="0"/>
        <v>94.29391236739951</v>
      </c>
    </row>
    <row r="57" spans="1:5" ht="12.75">
      <c r="A57" s="15"/>
      <c r="B57" s="16"/>
      <c r="C57" s="16"/>
      <c r="D57" s="17"/>
      <c r="E57" s="7"/>
    </row>
    <row r="58" spans="1:5" ht="12.75">
      <c r="A58" s="15"/>
      <c r="B58" s="16"/>
      <c r="C58" s="16"/>
      <c r="D58" s="18"/>
      <c r="E58" s="7"/>
    </row>
    <row r="59" spans="1:5" ht="12.75">
      <c r="A59" s="15"/>
      <c r="B59" s="16"/>
      <c r="C59" s="16"/>
      <c r="D59" s="19"/>
      <c r="E59" s="7"/>
    </row>
    <row r="60" spans="1:5" ht="12.75">
      <c r="A60" s="15"/>
      <c r="B60" s="16"/>
      <c r="C60" s="16"/>
      <c r="D60" s="17"/>
      <c r="E60" s="7"/>
    </row>
    <row r="61" spans="1:5" ht="12.75">
      <c r="A61" s="15"/>
      <c r="B61" s="16"/>
      <c r="C61" s="15"/>
      <c r="D61" s="17"/>
      <c r="E61" s="7"/>
    </row>
    <row r="62" spans="1:5" ht="12.75">
      <c r="A62" s="15"/>
      <c r="B62" s="16"/>
      <c r="C62" s="15"/>
      <c r="D62" s="17"/>
      <c r="E62" s="7"/>
    </row>
    <row r="63" spans="1:5" ht="12.75">
      <c r="A63" s="15"/>
      <c r="B63" s="16"/>
      <c r="C63" s="15"/>
      <c r="D63" s="17"/>
      <c r="E63" s="30"/>
    </row>
    <row r="64" spans="1:5" ht="12.75">
      <c r="A64" s="15"/>
      <c r="B64" s="16"/>
      <c r="C64" s="15"/>
      <c r="D64" s="17"/>
      <c r="E64" s="7"/>
    </row>
    <row r="65" spans="1:5" ht="12.75">
      <c r="A65" s="15"/>
      <c r="B65" s="16"/>
      <c r="C65" s="15"/>
      <c r="D65" s="17"/>
      <c r="E65" s="7"/>
    </row>
    <row r="66" spans="1:5" ht="12.75">
      <c r="A66" s="15"/>
      <c r="B66" s="16"/>
      <c r="C66" s="15"/>
      <c r="D66" s="17"/>
      <c r="E66" s="7"/>
    </row>
    <row r="67" spans="1:5" ht="12.75">
      <c r="A67" s="15"/>
      <c r="B67" s="16"/>
      <c r="C67" s="16"/>
      <c r="D67" s="17"/>
      <c r="E67" s="7"/>
    </row>
    <row r="68" spans="1:5" s="22" customFormat="1" ht="12.75">
      <c r="A68" s="20"/>
      <c r="B68" s="21"/>
      <c r="C68" s="21"/>
      <c r="D68" s="19"/>
      <c r="E68" s="31"/>
    </row>
    <row r="69" spans="1:5" s="22" customFormat="1" ht="12.75" hidden="1">
      <c r="A69" s="20"/>
      <c r="B69" s="21"/>
      <c r="C69" s="21"/>
      <c r="D69" s="19"/>
      <c r="E69" s="31"/>
    </row>
    <row r="70" spans="1:5" s="22" customFormat="1" ht="12.75">
      <c r="A70" s="20"/>
      <c r="B70" s="21"/>
      <c r="C70" s="21"/>
      <c r="D70" s="19"/>
      <c r="E70" s="31"/>
    </row>
    <row r="71" spans="1:5" s="22" customFormat="1" ht="12.75">
      <c r="A71" s="15"/>
      <c r="B71" s="16"/>
      <c r="C71" s="16"/>
      <c r="D71" s="17"/>
      <c r="E71" s="31"/>
    </row>
    <row r="72" spans="1:5" s="22" customFormat="1" ht="12.75">
      <c r="A72" s="20"/>
      <c r="B72" s="21"/>
      <c r="C72" s="21"/>
      <c r="D72" s="19"/>
      <c r="E72" s="31"/>
    </row>
    <row r="73" spans="1:5" ht="12.75">
      <c r="A73" s="15"/>
      <c r="B73" s="16"/>
      <c r="C73" s="16"/>
      <c r="D73" s="17"/>
      <c r="E73" s="7"/>
    </row>
    <row r="74" spans="1:5" ht="12.75">
      <c r="A74" s="15"/>
      <c r="B74" s="16"/>
      <c r="C74" s="16"/>
      <c r="D74" s="17"/>
      <c r="E74" s="7"/>
    </row>
    <row r="75" spans="1:5" ht="12.75">
      <c r="A75" s="15"/>
      <c r="B75" s="16"/>
      <c r="C75" s="16"/>
      <c r="D75" s="17"/>
      <c r="E75" s="7"/>
    </row>
    <row r="76" spans="1:5" ht="12.75">
      <c r="A76" s="15"/>
      <c r="B76" s="16"/>
      <c r="C76" s="15"/>
      <c r="D76" s="17"/>
      <c r="E76" s="7"/>
    </row>
    <row r="77" spans="1:5" ht="12.75">
      <c r="A77" s="15"/>
      <c r="B77" s="16"/>
      <c r="C77" s="15"/>
      <c r="D77" s="17"/>
      <c r="E77" s="7"/>
    </row>
    <row r="78" spans="1:5" ht="12.75" hidden="1">
      <c r="A78" s="15"/>
      <c r="B78" s="16"/>
      <c r="C78" s="15">
        <v>3004</v>
      </c>
      <c r="D78" s="17" t="s">
        <v>165</v>
      </c>
      <c r="E78" s="7"/>
    </row>
    <row r="79" spans="1:5" ht="12.75" hidden="1">
      <c r="A79" s="15"/>
      <c r="B79" s="16"/>
      <c r="C79" s="15">
        <v>3003</v>
      </c>
      <c r="D79" s="17" t="s">
        <v>166</v>
      </c>
      <c r="E79" s="7"/>
    </row>
    <row r="80" spans="1:5" ht="14.25" customHeight="1">
      <c r="A80" s="15"/>
      <c r="B80" s="16"/>
      <c r="C80" s="15"/>
      <c r="D80" s="17"/>
      <c r="E80" s="7"/>
    </row>
    <row r="81" spans="1:5" ht="12.75">
      <c r="A81" s="15"/>
      <c r="B81" s="16"/>
      <c r="C81" s="15"/>
      <c r="D81" s="17"/>
      <c r="E81" s="7"/>
    </row>
    <row r="82" spans="1:5" ht="12.75">
      <c r="A82" s="15"/>
      <c r="B82" s="16"/>
      <c r="C82" s="15"/>
      <c r="D82" s="17"/>
      <c r="E82" s="7"/>
    </row>
    <row r="83" spans="1:5" ht="12.75">
      <c r="A83" s="15"/>
      <c r="B83" s="16"/>
      <c r="C83" s="15"/>
      <c r="D83" s="17"/>
      <c r="E83" s="7"/>
    </row>
    <row r="84" spans="1:5" ht="12.75">
      <c r="A84" s="15"/>
      <c r="B84" s="16"/>
      <c r="C84" s="15"/>
      <c r="D84" s="17"/>
      <c r="E84" s="7"/>
    </row>
    <row r="85" spans="1:5" ht="12.75">
      <c r="A85" s="15"/>
      <c r="B85" s="16"/>
      <c r="C85" s="15"/>
      <c r="D85" s="17"/>
      <c r="E85" s="7"/>
    </row>
    <row r="86" spans="1:5" ht="12.75" hidden="1">
      <c r="A86" s="15"/>
      <c r="B86" s="16"/>
      <c r="C86" s="15"/>
      <c r="D86" s="17"/>
      <c r="E86" s="7"/>
    </row>
    <row r="87" spans="1:5" ht="12.75">
      <c r="A87" s="15"/>
      <c r="B87" s="16"/>
      <c r="C87" s="15"/>
      <c r="D87" s="19"/>
      <c r="E87" s="7"/>
    </row>
    <row r="88" spans="1:5" ht="12.75">
      <c r="A88" s="15"/>
      <c r="B88" s="16"/>
      <c r="C88" s="15"/>
      <c r="D88" s="23"/>
      <c r="E88" s="7"/>
    </row>
    <row r="89" spans="1:5" ht="12.75">
      <c r="A89" s="15"/>
      <c r="B89" s="16"/>
      <c r="C89" s="15"/>
      <c r="D89" s="17"/>
      <c r="E89" s="7"/>
    </row>
    <row r="90" spans="1:5" ht="12.75">
      <c r="A90" s="15"/>
      <c r="B90" s="16"/>
      <c r="C90" s="15"/>
      <c r="D90" s="17"/>
      <c r="E90" s="7"/>
    </row>
    <row r="91" spans="1:5" ht="39.75" customHeight="1">
      <c r="A91" s="15"/>
      <c r="B91" s="16"/>
      <c r="C91" s="15"/>
      <c r="D91" s="23"/>
      <c r="E91" s="7"/>
    </row>
    <row r="92" spans="1:5" ht="12.75">
      <c r="A92" s="15"/>
      <c r="B92" s="16"/>
      <c r="C92" s="15"/>
      <c r="D92" s="23"/>
      <c r="E92" s="7"/>
    </row>
    <row r="93" spans="1:5" ht="12.75">
      <c r="A93" s="15"/>
      <c r="B93" s="16"/>
      <c r="C93" s="15"/>
      <c r="D93" s="23"/>
      <c r="E93" s="7"/>
    </row>
    <row r="94" spans="1:5" ht="12.75">
      <c r="A94" s="15"/>
      <c r="B94" s="16"/>
      <c r="C94" s="15"/>
      <c r="D94" s="23"/>
      <c r="E94" s="7"/>
    </row>
    <row r="95" spans="1:5" ht="12.75">
      <c r="A95" s="15"/>
      <c r="B95" s="16"/>
      <c r="C95" s="15"/>
      <c r="D95" s="23"/>
      <c r="E95" s="7"/>
    </row>
    <row r="96" spans="1:5" ht="12.75">
      <c r="A96" s="15"/>
      <c r="B96" s="16"/>
      <c r="C96" s="15"/>
      <c r="D96" s="23"/>
      <c r="E96" s="7"/>
    </row>
    <row r="97" spans="1:5" ht="12.75">
      <c r="A97" s="15"/>
      <c r="B97" s="16"/>
      <c r="C97" s="15"/>
      <c r="D97" s="23"/>
      <c r="E97" s="7"/>
    </row>
    <row r="98" spans="1:5" ht="12.75">
      <c r="A98" s="15"/>
      <c r="B98" s="16"/>
      <c r="C98" s="15"/>
      <c r="D98" s="23"/>
      <c r="E98" s="7"/>
    </row>
    <row r="99" spans="1:5" ht="12.75">
      <c r="A99" s="15"/>
      <c r="B99" s="16"/>
      <c r="C99" s="15"/>
      <c r="D99" s="23"/>
      <c r="E99" s="7"/>
    </row>
    <row r="100" spans="1:5" ht="12.75">
      <c r="A100" s="15"/>
      <c r="B100" s="16"/>
      <c r="C100" s="15"/>
      <c r="D100" s="23"/>
      <c r="E100" s="7"/>
    </row>
    <row r="101" spans="1:5" ht="14.25" customHeight="1">
      <c r="A101" s="24"/>
      <c r="B101" s="25"/>
      <c r="C101" s="15"/>
      <c r="D101" s="23"/>
      <c r="E101" s="7"/>
    </row>
    <row r="102" spans="1:5" ht="28.5" customHeight="1">
      <c r="A102" s="24"/>
      <c r="B102" s="25"/>
      <c r="C102" s="15"/>
      <c r="D102" s="23"/>
      <c r="E102" s="7"/>
    </row>
    <row r="103" spans="1:5" ht="15" customHeight="1">
      <c r="A103" s="24"/>
      <c r="B103" s="25"/>
      <c r="C103" s="15"/>
      <c r="D103" s="23"/>
      <c r="E103" s="7"/>
    </row>
    <row r="104" spans="1:5" s="22" customFormat="1" ht="12.75">
      <c r="A104" s="20"/>
      <c r="B104" s="21"/>
      <c r="C104" s="20"/>
      <c r="D104" s="19"/>
      <c r="E104" s="31"/>
    </row>
    <row r="105" spans="1:5" s="22" customFormat="1" ht="12.75">
      <c r="A105" s="20"/>
      <c r="B105" s="21"/>
      <c r="C105" s="20"/>
      <c r="D105" s="19"/>
      <c r="E105" s="31"/>
    </row>
    <row r="106" spans="1:5" ht="12.75">
      <c r="A106" s="15"/>
      <c r="B106" s="16"/>
      <c r="C106" s="15"/>
      <c r="D106" s="17"/>
      <c r="E106" s="7"/>
    </row>
    <row r="107" spans="1:5" ht="12.75">
      <c r="A107" s="15"/>
      <c r="B107" s="16"/>
      <c r="C107" s="15"/>
      <c r="D107" s="17"/>
      <c r="E107" s="7"/>
    </row>
    <row r="108" spans="1:5" ht="12.75">
      <c r="A108" s="15"/>
      <c r="B108" s="16"/>
      <c r="C108" s="15"/>
      <c r="D108" s="17"/>
      <c r="E108" s="7"/>
    </row>
    <row r="109" spans="1:5" s="27" customFormat="1" ht="12.75">
      <c r="A109" s="20"/>
      <c r="B109" s="21"/>
      <c r="C109" s="20"/>
      <c r="D109" s="26"/>
      <c r="E109" s="31"/>
    </row>
    <row r="110" spans="1:5" s="6" customFormat="1" ht="12.75">
      <c r="A110" s="15"/>
      <c r="B110" s="16"/>
      <c r="C110" s="15"/>
      <c r="D110" s="23"/>
      <c r="E110" s="7"/>
    </row>
    <row r="111" spans="1:5" s="27" customFormat="1" ht="12.75">
      <c r="A111" s="20"/>
      <c r="B111" s="21"/>
      <c r="C111" s="15"/>
      <c r="D111" s="23"/>
      <c r="E111" s="31"/>
    </row>
    <row r="112" spans="1:5" s="22" customFormat="1" ht="12.75">
      <c r="A112" s="20"/>
      <c r="B112" s="21"/>
      <c r="C112" s="20"/>
      <c r="D112" s="19"/>
      <c r="E112" s="31"/>
    </row>
    <row r="113" spans="1:5" ht="12.75">
      <c r="A113" s="24"/>
      <c r="B113" s="25"/>
      <c r="C113" s="15"/>
      <c r="D113" s="17"/>
      <c r="E113" s="7"/>
    </row>
    <row r="114" spans="1:5" ht="36.75" customHeight="1">
      <c r="A114" s="24"/>
      <c r="B114" s="25"/>
      <c r="C114" s="15"/>
      <c r="D114" s="17"/>
      <c r="E114" s="7"/>
    </row>
    <row r="115" spans="1:5" ht="12.75">
      <c r="A115" s="24"/>
      <c r="B115" s="25"/>
      <c r="C115" s="15"/>
      <c r="D115" s="17"/>
      <c r="E115" s="7"/>
    </row>
    <row r="116" spans="1:5" ht="12.75">
      <c r="A116" s="24"/>
      <c r="B116" s="25"/>
      <c r="C116" s="15"/>
      <c r="D116" s="17"/>
      <c r="E116" s="7"/>
    </row>
    <row r="117" spans="1:5" ht="12.75">
      <c r="A117" s="24"/>
      <c r="B117" s="25"/>
      <c r="C117" s="15"/>
      <c r="D117" s="17"/>
      <c r="E117" s="7"/>
    </row>
    <row r="118" spans="1:5" ht="12.75">
      <c r="A118" s="24"/>
      <c r="B118" s="25"/>
      <c r="C118" s="15"/>
      <c r="D118" s="17"/>
      <c r="E118" s="7"/>
    </row>
    <row r="119" spans="1:5" ht="12.75">
      <c r="A119" s="24"/>
      <c r="B119" s="25"/>
      <c r="C119" s="15"/>
      <c r="D119" s="17"/>
      <c r="E119" s="7"/>
    </row>
    <row r="120" spans="1:4" ht="12.75">
      <c r="A120" s="24"/>
      <c r="B120" s="25"/>
      <c r="C120" s="15"/>
      <c r="D120" s="17"/>
    </row>
    <row r="121" spans="1:4" ht="12.75">
      <c r="A121" s="24"/>
      <c r="B121" s="25"/>
      <c r="C121" s="15"/>
      <c r="D121" s="17"/>
    </row>
    <row r="122" spans="1:4" ht="12.75">
      <c r="A122" s="24"/>
      <c r="B122" s="25"/>
      <c r="C122" s="15"/>
      <c r="D122" s="17"/>
    </row>
    <row r="123" spans="1:4" ht="12.75">
      <c r="A123" s="24"/>
      <c r="B123" s="25"/>
      <c r="C123" s="15"/>
      <c r="D123" s="17"/>
    </row>
    <row r="124" spans="1:4" ht="12.75">
      <c r="A124" s="24"/>
      <c r="B124" s="25"/>
      <c r="C124" s="15"/>
      <c r="D124" s="17"/>
    </row>
    <row r="125" spans="1:4" ht="12.75">
      <c r="A125" s="24"/>
      <c r="B125" s="25"/>
      <c r="C125" s="15"/>
      <c r="D125" s="17"/>
    </row>
    <row r="126" spans="1:4" ht="12.75">
      <c r="A126" s="24"/>
      <c r="B126" s="25"/>
      <c r="C126" s="15"/>
      <c r="D126" s="17"/>
    </row>
    <row r="127" spans="1:4" ht="12.75">
      <c r="A127" s="24"/>
      <c r="B127" s="25"/>
      <c r="C127" s="15"/>
      <c r="D127" s="17"/>
    </row>
    <row r="128" spans="1:4" ht="12.75">
      <c r="A128" s="24"/>
      <c r="B128" s="25"/>
      <c r="C128" s="15"/>
      <c r="D128" s="17"/>
    </row>
    <row r="129" spans="1:4" ht="12.75">
      <c r="A129" s="24"/>
      <c r="B129" s="25"/>
      <c r="C129" s="15"/>
      <c r="D129" s="17"/>
    </row>
    <row r="130" spans="1:4" ht="12.75">
      <c r="A130" s="24"/>
      <c r="B130" s="25"/>
      <c r="C130" s="15"/>
      <c r="D130" s="17"/>
    </row>
    <row r="131" spans="1:4" ht="12.75">
      <c r="A131" s="24"/>
      <c r="B131" s="25"/>
      <c r="C131" s="15"/>
      <c r="D131" s="17"/>
    </row>
    <row r="132" spans="1:4" ht="12.75">
      <c r="A132" s="24"/>
      <c r="B132" s="25"/>
      <c r="C132" s="15"/>
      <c r="D132" s="17"/>
    </row>
    <row r="133" spans="1:4" ht="12.75">
      <c r="A133" s="24"/>
      <c r="B133" s="25"/>
      <c r="C133" s="15"/>
      <c r="D133" s="17"/>
    </row>
    <row r="134" spans="1:4" ht="12.75">
      <c r="A134" s="24"/>
      <c r="B134" s="25"/>
      <c r="C134" s="15"/>
      <c r="D134" s="17"/>
    </row>
    <row r="135" spans="1:4" ht="12.75">
      <c r="A135" s="24"/>
      <c r="B135" s="25"/>
      <c r="C135" s="15"/>
      <c r="D135" s="17"/>
    </row>
    <row r="136" spans="1:4" ht="12.75">
      <c r="A136" s="24"/>
      <c r="B136" s="25"/>
      <c r="C136" s="15"/>
      <c r="D136" s="17"/>
    </row>
    <row r="137" spans="1:4" ht="12.75">
      <c r="A137" s="24"/>
      <c r="B137" s="25"/>
      <c r="C137" s="15"/>
      <c r="D137" s="17"/>
    </row>
    <row r="138" spans="1:4" ht="12.75">
      <c r="A138" s="24"/>
      <c r="B138" s="25"/>
      <c r="C138" s="15"/>
      <c r="D138" s="17"/>
    </row>
    <row r="139" spans="1:4" ht="12.75">
      <c r="A139" s="24"/>
      <c r="B139" s="25"/>
      <c r="C139" s="15"/>
      <c r="D139" s="17"/>
    </row>
    <row r="140" spans="1:4" ht="12.75">
      <c r="A140" s="24"/>
      <c r="B140" s="25"/>
      <c r="C140" s="15"/>
      <c r="D140" s="17"/>
    </row>
    <row r="141" spans="1:4" ht="12.75">
      <c r="A141" s="24"/>
      <c r="B141" s="25"/>
      <c r="C141" s="15"/>
      <c r="D141" s="17"/>
    </row>
    <row r="142" spans="1:4" ht="12.75">
      <c r="A142" s="24"/>
      <c r="B142" s="25"/>
      <c r="C142" s="15"/>
      <c r="D142" s="17"/>
    </row>
    <row r="143" spans="1:4" ht="12.75">
      <c r="A143" s="24"/>
      <c r="B143" s="25"/>
      <c r="C143" s="15"/>
      <c r="D143" s="17"/>
    </row>
    <row r="144" spans="1:4" ht="12.75">
      <c r="A144" s="24"/>
      <c r="B144" s="25"/>
      <c r="C144" s="15"/>
      <c r="D144" s="17"/>
    </row>
    <row r="145" spans="1:4" ht="12.75">
      <c r="A145" s="24"/>
      <c r="B145" s="25"/>
      <c r="C145" s="15"/>
      <c r="D145" s="17"/>
    </row>
    <row r="146" spans="1:4" ht="12.75">
      <c r="A146" s="24"/>
      <c r="B146" s="25"/>
      <c r="C146" s="15"/>
      <c r="D146" s="17"/>
    </row>
    <row r="147" spans="1:4" ht="12.75">
      <c r="A147" s="24"/>
      <c r="B147" s="25"/>
      <c r="C147" s="15"/>
      <c r="D147" s="17"/>
    </row>
    <row r="148" spans="1:4" ht="12.75">
      <c r="A148" s="24"/>
      <c r="B148" s="25"/>
      <c r="C148" s="15"/>
      <c r="D148" s="17"/>
    </row>
    <row r="149" spans="1:4" ht="12.75">
      <c r="A149" s="24"/>
      <c r="B149" s="25"/>
      <c r="C149" s="15"/>
      <c r="D149" s="17"/>
    </row>
    <row r="150" spans="1:4" ht="12.75">
      <c r="A150" s="24"/>
      <c r="B150" s="25"/>
      <c r="C150" s="15"/>
      <c r="D150" s="17"/>
    </row>
    <row r="151" spans="1:4" ht="12.75">
      <c r="A151" s="24"/>
      <c r="B151" s="25"/>
      <c r="C151" s="15"/>
      <c r="D151" s="17"/>
    </row>
    <row r="152" spans="1:4" ht="12.75">
      <c r="A152" s="24"/>
      <c r="B152" s="25"/>
      <c r="C152" s="15"/>
      <c r="D152" s="17"/>
    </row>
    <row r="153" spans="1:4" ht="12.75">
      <c r="A153" s="24"/>
      <c r="B153" s="25"/>
      <c r="C153" s="15"/>
      <c r="D153" s="17"/>
    </row>
    <row r="154" spans="1:4" ht="12.75">
      <c r="A154" s="24"/>
      <c r="B154" s="25"/>
      <c r="C154" s="15"/>
      <c r="D154" s="17"/>
    </row>
    <row r="155" spans="1:4" ht="12.75">
      <c r="A155" s="24"/>
      <c r="B155" s="25"/>
      <c r="C155" s="15"/>
      <c r="D155" s="17"/>
    </row>
    <row r="156" spans="1:4" ht="12.75">
      <c r="A156" s="24"/>
      <c r="B156" s="25"/>
      <c r="C156" s="15"/>
      <c r="D156" s="17"/>
    </row>
    <row r="157" spans="1:4" ht="12.75">
      <c r="A157" s="24"/>
      <c r="B157" s="25"/>
      <c r="C157" s="15"/>
      <c r="D157" s="17"/>
    </row>
    <row r="158" spans="1:4" ht="12.75">
      <c r="A158" s="24"/>
      <c r="B158" s="25"/>
      <c r="C158" s="15"/>
      <c r="D158" s="17"/>
    </row>
    <row r="159" spans="1:4" ht="12.75">
      <c r="A159" s="24"/>
      <c r="B159" s="25"/>
      <c r="C159" s="15"/>
      <c r="D159" s="17"/>
    </row>
    <row r="160" spans="1:4" ht="12.75">
      <c r="A160" s="24"/>
      <c r="B160" s="25"/>
      <c r="C160" s="15"/>
      <c r="D160" s="17"/>
    </row>
    <row r="161" spans="1:4" ht="12.75">
      <c r="A161" s="24"/>
      <c r="B161" s="25"/>
      <c r="C161" s="15"/>
      <c r="D161" s="17"/>
    </row>
    <row r="162" spans="1:4" ht="12.75">
      <c r="A162" s="24"/>
      <c r="B162" s="25"/>
      <c r="C162" s="15"/>
      <c r="D162" s="17"/>
    </row>
    <row r="163" spans="1:4" ht="12.75">
      <c r="A163" s="24"/>
      <c r="B163" s="25"/>
      <c r="C163" s="15"/>
      <c r="D163" s="17"/>
    </row>
    <row r="164" spans="1:4" ht="12.75">
      <c r="A164" s="24"/>
      <c r="B164" s="25"/>
      <c r="C164" s="15"/>
      <c r="D164" s="17"/>
    </row>
    <row r="165" spans="1:4" ht="12.75">
      <c r="A165" s="24"/>
      <c r="B165" s="25"/>
      <c r="C165" s="15"/>
      <c r="D165" s="17"/>
    </row>
    <row r="166" spans="1:4" ht="12.75">
      <c r="A166" s="24"/>
      <c r="B166" s="25"/>
      <c r="C166" s="15"/>
      <c r="D166" s="17"/>
    </row>
    <row r="167" spans="1:4" ht="12.75">
      <c r="A167" s="24"/>
      <c r="B167" s="25"/>
      <c r="C167" s="15"/>
      <c r="D167" s="17"/>
    </row>
    <row r="168" spans="1:4" ht="12.75">
      <c r="A168" s="24"/>
      <c r="B168" s="25"/>
      <c r="C168" s="15"/>
      <c r="D168" s="17"/>
    </row>
    <row r="169" spans="1:4" ht="12.75">
      <c r="A169" s="24"/>
      <c r="B169" s="25"/>
      <c r="C169" s="15"/>
      <c r="D169" s="17"/>
    </row>
    <row r="170" spans="1:4" ht="12.75">
      <c r="A170" s="24"/>
      <c r="B170" s="25"/>
      <c r="C170" s="15"/>
      <c r="D170" s="17"/>
    </row>
    <row r="171" spans="1:4" ht="12.75">
      <c r="A171" s="24"/>
      <c r="B171" s="25"/>
      <c r="C171" s="15"/>
      <c r="D171" s="17"/>
    </row>
    <row r="172" spans="1:4" ht="12.75">
      <c r="A172" s="24"/>
      <c r="B172" s="25"/>
      <c r="C172" s="15"/>
      <c r="D172" s="17"/>
    </row>
    <row r="173" spans="1:4" ht="12.75">
      <c r="A173" s="24"/>
      <c r="B173" s="25"/>
      <c r="C173" s="15"/>
      <c r="D173" s="17"/>
    </row>
    <row r="174" spans="1:4" ht="12.75">
      <c r="A174" s="24"/>
      <c r="B174" s="25"/>
      <c r="C174" s="15"/>
      <c r="D174" s="17"/>
    </row>
    <row r="175" spans="1:4" ht="12.75">
      <c r="A175" s="24"/>
      <c r="B175" s="25"/>
      <c r="C175" s="15"/>
      <c r="D175" s="17"/>
    </row>
    <row r="176" spans="1:4" ht="12.75">
      <c r="A176" s="24"/>
      <c r="B176" s="25"/>
      <c r="C176" s="15"/>
      <c r="D176" s="17"/>
    </row>
    <row r="177" spans="1:4" ht="12.75">
      <c r="A177" s="24"/>
      <c r="B177" s="25"/>
      <c r="C177" s="15"/>
      <c r="D177" s="17"/>
    </row>
    <row r="178" spans="1:4" ht="12.75">
      <c r="A178" s="24"/>
      <c r="B178" s="25"/>
      <c r="C178" s="15"/>
      <c r="D178" s="17"/>
    </row>
    <row r="179" spans="1:4" ht="12.75">
      <c r="A179" s="24"/>
      <c r="B179" s="25"/>
      <c r="C179" s="15"/>
      <c r="D179" s="17"/>
    </row>
    <row r="180" spans="1:4" ht="12.75">
      <c r="A180" s="24"/>
      <c r="B180" s="25"/>
      <c r="C180" s="15"/>
      <c r="D180" s="17"/>
    </row>
    <row r="181" spans="1:4" ht="12.75">
      <c r="A181" s="24"/>
      <c r="B181" s="25"/>
      <c r="C181" s="15"/>
      <c r="D181" s="17"/>
    </row>
    <row r="182" spans="1:4" ht="12.75">
      <c r="A182" s="24"/>
      <c r="B182" s="25"/>
      <c r="C182" s="15"/>
      <c r="D182" s="17"/>
    </row>
    <row r="183" spans="1:4" ht="12.75">
      <c r="A183" s="24"/>
      <c r="B183" s="25"/>
      <c r="C183" s="15"/>
      <c r="D183" s="17"/>
    </row>
    <row r="184" spans="1:4" ht="12.75">
      <c r="A184" s="24"/>
      <c r="B184" s="25"/>
      <c r="C184" s="15"/>
      <c r="D184" s="17"/>
    </row>
    <row r="185" spans="1:4" ht="12.75">
      <c r="A185" s="24"/>
      <c r="B185" s="25"/>
      <c r="C185" s="15"/>
      <c r="D185" s="17"/>
    </row>
    <row r="186" spans="1:4" ht="12.75">
      <c r="A186" s="24"/>
      <c r="B186" s="25"/>
      <c r="C186" s="15"/>
      <c r="D186" s="17"/>
    </row>
    <row r="187" spans="1:4" ht="12.75">
      <c r="A187" s="24"/>
      <c r="B187" s="25"/>
      <c r="C187" s="15"/>
      <c r="D187" s="17"/>
    </row>
    <row r="188" spans="1:4" ht="12.75">
      <c r="A188" s="24"/>
      <c r="B188" s="25"/>
      <c r="C188" s="15"/>
      <c r="D188" s="17"/>
    </row>
    <row r="189" spans="1:4" ht="12.75">
      <c r="A189" s="24"/>
      <c r="B189" s="25"/>
      <c r="C189" s="15"/>
      <c r="D189" s="17"/>
    </row>
    <row r="190" spans="1:4" ht="12.75">
      <c r="A190" s="24"/>
      <c r="B190" s="25"/>
      <c r="C190" s="15"/>
      <c r="D190" s="17"/>
    </row>
    <row r="191" spans="1:4" ht="12.75">
      <c r="A191" s="24"/>
      <c r="B191" s="25"/>
      <c r="C191" s="15"/>
      <c r="D191" s="17"/>
    </row>
    <row r="192" spans="1:4" ht="12.75">
      <c r="A192" s="24"/>
      <c r="B192" s="25"/>
      <c r="C192" s="15"/>
      <c r="D192" s="17"/>
    </row>
    <row r="193" spans="1:4" ht="12.75">
      <c r="A193" s="24"/>
      <c r="B193" s="25"/>
      <c r="C193" s="15"/>
      <c r="D193" s="17"/>
    </row>
    <row r="194" spans="1:4" ht="12.75">
      <c r="A194" s="24"/>
      <c r="B194" s="25"/>
      <c r="C194" s="15"/>
      <c r="D194" s="17"/>
    </row>
    <row r="195" spans="1:4" ht="12.75">
      <c r="A195" s="24"/>
      <c r="B195" s="25"/>
      <c r="C195" s="15"/>
      <c r="D195" s="17"/>
    </row>
    <row r="196" spans="1:4" ht="12.75">
      <c r="A196" s="24"/>
      <c r="B196" s="25"/>
      <c r="C196" s="15"/>
      <c r="D196" s="17"/>
    </row>
    <row r="197" spans="1:4" ht="12.75">
      <c r="A197" s="24"/>
      <c r="B197" s="25"/>
      <c r="C197" s="15"/>
      <c r="D197" s="17"/>
    </row>
    <row r="198" spans="1:4" ht="12.75">
      <c r="A198" s="24"/>
      <c r="B198" s="25"/>
      <c r="C198" s="15"/>
      <c r="D198" s="17"/>
    </row>
    <row r="199" spans="1:4" ht="12.75">
      <c r="A199" s="24"/>
      <c r="B199" s="25"/>
      <c r="C199" s="15"/>
      <c r="D199" s="17"/>
    </row>
    <row r="200" spans="1:4" ht="12.75">
      <c r="A200" s="24"/>
      <c r="B200" s="25"/>
      <c r="C200" s="15"/>
      <c r="D200" s="17"/>
    </row>
    <row r="201" spans="1:4" ht="12.75">
      <c r="A201" s="24"/>
      <c r="B201" s="25"/>
      <c r="C201" s="15"/>
      <c r="D201" s="17"/>
    </row>
    <row r="202" spans="1:4" ht="12.75">
      <c r="A202" s="24"/>
      <c r="B202" s="25"/>
      <c r="C202" s="15"/>
      <c r="D202" s="17"/>
    </row>
    <row r="203" spans="1:4" ht="12.75">
      <c r="A203" s="24"/>
      <c r="B203" s="25"/>
      <c r="C203" s="15"/>
      <c r="D203" s="17"/>
    </row>
    <row r="204" spans="1:4" ht="12.75">
      <c r="A204" s="24"/>
      <c r="B204" s="25"/>
      <c r="C204" s="15"/>
      <c r="D204" s="17"/>
    </row>
    <row r="205" spans="1:4" ht="12.75">
      <c r="A205" s="24"/>
      <c r="B205" s="25"/>
      <c r="C205" s="15"/>
      <c r="D205" s="17"/>
    </row>
    <row r="206" spans="1:4" ht="12.75">
      <c r="A206" s="24"/>
      <c r="B206" s="25"/>
      <c r="C206" s="15"/>
      <c r="D206" s="17"/>
    </row>
    <row r="207" spans="1:4" ht="12.75">
      <c r="A207" s="24"/>
      <c r="B207" s="25"/>
      <c r="C207" s="15"/>
      <c r="D207" s="17"/>
    </row>
    <row r="208" spans="1:4" ht="12.75">
      <c r="A208" s="24"/>
      <c r="B208" s="25"/>
      <c r="C208" s="15"/>
      <c r="D208" s="17"/>
    </row>
    <row r="209" spans="1:4" ht="12.75">
      <c r="A209" s="24"/>
      <c r="B209" s="25"/>
      <c r="C209" s="15"/>
      <c r="D209" s="17"/>
    </row>
    <row r="210" spans="1:4" ht="12.75">
      <c r="A210" s="24"/>
      <c r="B210" s="25"/>
      <c r="C210" s="15"/>
      <c r="D210" s="17"/>
    </row>
    <row r="211" spans="1:4" ht="12.75">
      <c r="A211" s="24"/>
      <c r="B211" s="25"/>
      <c r="C211" s="15"/>
      <c r="D211" s="25"/>
    </row>
    <row r="212" spans="1:4" ht="12.75">
      <c r="A212" s="24"/>
      <c r="B212" s="25"/>
      <c r="C212" s="15"/>
      <c r="D212" s="25"/>
    </row>
    <row r="213" spans="1:4" ht="12.75">
      <c r="A213" s="24"/>
      <c r="B213" s="25"/>
      <c r="C213" s="15"/>
      <c r="D213" s="25"/>
    </row>
    <row r="214" spans="1:4" ht="12.75">
      <c r="A214" s="24"/>
      <c r="B214" s="25"/>
      <c r="C214" s="15"/>
      <c r="D214" s="25"/>
    </row>
    <row r="215" spans="1:4" ht="12.75">
      <c r="A215" s="24"/>
      <c r="B215" s="25"/>
      <c r="C215" s="15"/>
      <c r="D215" s="25"/>
    </row>
    <row r="216" spans="1:4" ht="12.75">
      <c r="A216" s="24"/>
      <c r="B216" s="25"/>
      <c r="C216" s="15"/>
      <c r="D216" s="25"/>
    </row>
    <row r="217" spans="1:4" ht="12.75">
      <c r="A217" s="24"/>
      <c r="B217" s="25"/>
      <c r="C217" s="15"/>
      <c r="D217" s="25"/>
    </row>
    <row r="218" spans="1:4" ht="12.75">
      <c r="A218" s="24"/>
      <c r="B218" s="25"/>
      <c r="C218" s="15"/>
      <c r="D218" s="25"/>
    </row>
    <row r="219" spans="1:4" ht="12.75">
      <c r="A219" s="24"/>
      <c r="B219" s="25"/>
      <c r="C219" s="15"/>
      <c r="D219" s="25"/>
    </row>
    <row r="220" spans="1:4" ht="12.75">
      <c r="A220" s="24"/>
      <c r="B220" s="25"/>
      <c r="C220" s="15"/>
      <c r="D220" s="25"/>
    </row>
    <row r="221" spans="1:4" ht="12.75">
      <c r="A221" s="24"/>
      <c r="B221" s="25"/>
      <c r="C221" s="15"/>
      <c r="D221" s="25"/>
    </row>
    <row r="222" spans="1:4" ht="12.75">
      <c r="A222" s="24"/>
      <c r="B222" s="25"/>
      <c r="C222" s="15"/>
      <c r="D222" s="25"/>
    </row>
    <row r="223" spans="1:4" ht="12.75">
      <c r="A223" s="24"/>
      <c r="B223" s="25"/>
      <c r="C223" s="15"/>
      <c r="D223" s="25"/>
    </row>
    <row r="224" spans="1:4" ht="12.75">
      <c r="A224" s="24"/>
      <c r="B224" s="25"/>
      <c r="C224" s="15"/>
      <c r="D224" s="25"/>
    </row>
    <row r="225" spans="1:4" ht="12.75">
      <c r="A225" s="24"/>
      <c r="B225" s="25"/>
      <c r="C225" s="15"/>
      <c r="D225" s="25"/>
    </row>
    <row r="226" spans="1:4" ht="12.75">
      <c r="A226" s="24"/>
      <c r="B226" s="25"/>
      <c r="C226" s="15"/>
      <c r="D226" s="25"/>
    </row>
    <row r="227" spans="1:4" ht="12.75">
      <c r="A227" s="24"/>
      <c r="B227" s="25"/>
      <c r="C227" s="15"/>
      <c r="D227" s="25"/>
    </row>
    <row r="228" spans="1:4" ht="12.75">
      <c r="A228" s="24"/>
      <c r="B228" s="25"/>
      <c r="C228" s="15"/>
      <c r="D228" s="25"/>
    </row>
    <row r="229" spans="1:4" ht="12.75">
      <c r="A229" s="24"/>
      <c r="B229" s="25"/>
      <c r="C229" s="15"/>
      <c r="D229" s="25"/>
    </row>
    <row r="230" spans="1:4" ht="12.75">
      <c r="A230" s="24"/>
      <c r="B230" s="25"/>
      <c r="C230" s="15"/>
      <c r="D230" s="25"/>
    </row>
    <row r="231" spans="1:4" ht="12.75">
      <c r="A231" s="24"/>
      <c r="B231" s="25"/>
      <c r="C231" s="15"/>
      <c r="D231" s="25"/>
    </row>
    <row r="232" spans="1:4" ht="12.75">
      <c r="A232" s="24"/>
      <c r="B232" s="25"/>
      <c r="C232" s="15"/>
      <c r="D232" s="25"/>
    </row>
    <row r="233" spans="1:4" ht="12.75">
      <c r="A233" s="24"/>
      <c r="B233" s="25"/>
      <c r="C233" s="15"/>
      <c r="D233" s="25"/>
    </row>
    <row r="234" spans="1:4" ht="12.75">
      <c r="A234" s="24"/>
      <c r="B234" s="25"/>
      <c r="C234" s="15"/>
      <c r="D234" s="25"/>
    </row>
    <row r="235" spans="1:4" ht="12.75">
      <c r="A235" s="24"/>
      <c r="B235" s="25"/>
      <c r="C235" s="15"/>
      <c r="D235" s="25"/>
    </row>
    <row r="236" spans="1:4" ht="12.75">
      <c r="A236" s="24"/>
      <c r="B236" s="25"/>
      <c r="C236" s="15"/>
      <c r="D236" s="25"/>
    </row>
    <row r="237" spans="1:4" ht="12.75">
      <c r="A237" s="24"/>
      <c r="B237" s="25"/>
      <c r="C237" s="15"/>
      <c r="D237" s="25"/>
    </row>
    <row r="238" spans="1:4" ht="12.75">
      <c r="A238" s="24"/>
      <c r="B238" s="25"/>
      <c r="C238" s="15"/>
      <c r="D238" s="25"/>
    </row>
    <row r="239" spans="1:4" ht="12.75">
      <c r="A239" s="24"/>
      <c r="B239" s="25"/>
      <c r="C239" s="15"/>
      <c r="D239" s="25"/>
    </row>
    <row r="240" spans="1:4" ht="12.75">
      <c r="A240" s="24"/>
      <c r="B240" s="25"/>
      <c r="C240" s="15"/>
      <c r="D240" s="25"/>
    </row>
    <row r="241" spans="1:4" ht="12.75">
      <c r="A241" s="24"/>
      <c r="B241" s="25"/>
      <c r="C241" s="15"/>
      <c r="D241" s="25"/>
    </row>
    <row r="242" spans="1:4" ht="12.75">
      <c r="A242" s="24"/>
      <c r="B242" s="25"/>
      <c r="C242" s="15"/>
      <c r="D242" s="25"/>
    </row>
    <row r="243" spans="1:4" ht="12.75">
      <c r="A243" s="24"/>
      <c r="B243" s="25"/>
      <c r="C243" s="15"/>
      <c r="D243" s="25"/>
    </row>
    <row r="244" spans="1:4" ht="12.75">
      <c r="A244" s="24"/>
      <c r="B244" s="25"/>
      <c r="C244" s="15"/>
      <c r="D244" s="25"/>
    </row>
    <row r="245" spans="1:4" ht="12.75">
      <c r="A245" s="24"/>
      <c r="B245" s="25"/>
      <c r="C245" s="15"/>
      <c r="D245" s="25"/>
    </row>
    <row r="246" spans="1:4" ht="12.75">
      <c r="A246" s="24"/>
      <c r="B246" s="25"/>
      <c r="C246" s="15"/>
      <c r="D246" s="25"/>
    </row>
    <row r="247" spans="1:4" ht="12.75">
      <c r="A247" s="24"/>
      <c r="B247" s="25"/>
      <c r="C247" s="15"/>
      <c r="D247" s="25"/>
    </row>
    <row r="248" spans="1:4" ht="12.75">
      <c r="A248" s="24"/>
      <c r="B248" s="25"/>
      <c r="C248" s="15"/>
      <c r="D248" s="25"/>
    </row>
    <row r="249" spans="1:4" ht="12.75">
      <c r="A249" s="24"/>
      <c r="B249" s="25"/>
      <c r="C249" s="15"/>
      <c r="D249" s="25"/>
    </row>
    <row r="250" spans="1:4" ht="12.75">
      <c r="A250" s="24"/>
      <c r="B250" s="25"/>
      <c r="C250" s="15"/>
      <c r="D250" s="25"/>
    </row>
    <row r="251" spans="1:4" ht="12.75">
      <c r="A251" s="24"/>
      <c r="B251" s="25"/>
      <c r="C251" s="15"/>
      <c r="D251" s="25"/>
    </row>
    <row r="252" spans="1:4" ht="12.75">
      <c r="A252" s="24"/>
      <c r="B252" s="25"/>
      <c r="C252" s="15"/>
      <c r="D252" s="25"/>
    </row>
    <row r="253" spans="1:4" ht="12.75">
      <c r="A253" s="24"/>
      <c r="B253" s="25"/>
      <c r="C253" s="15"/>
      <c r="D253" s="25"/>
    </row>
    <row r="254" spans="1:4" ht="12.75">
      <c r="A254" s="24"/>
      <c r="B254" s="25"/>
      <c r="C254" s="15"/>
      <c r="D254" s="25"/>
    </row>
    <row r="255" spans="1:4" ht="12.75">
      <c r="A255" s="24"/>
      <c r="B255" s="25"/>
      <c r="C255" s="15"/>
      <c r="D255" s="25"/>
    </row>
    <row r="256" spans="1:4" ht="12.75">
      <c r="A256" s="24"/>
      <c r="B256" s="25"/>
      <c r="C256" s="15"/>
      <c r="D256" s="25"/>
    </row>
    <row r="257" spans="1:4" ht="12.75">
      <c r="A257" s="24"/>
      <c r="B257" s="25"/>
      <c r="C257" s="15"/>
      <c r="D257" s="25"/>
    </row>
    <row r="258" spans="1:4" ht="12.75">
      <c r="A258" s="24"/>
      <c r="B258" s="25"/>
      <c r="C258" s="15"/>
      <c r="D258" s="25"/>
    </row>
    <row r="259" spans="1:4" ht="12.75">
      <c r="A259" s="24"/>
      <c r="B259" s="25"/>
      <c r="C259" s="15"/>
      <c r="D259" s="25"/>
    </row>
    <row r="260" spans="1:4" ht="12.75">
      <c r="A260" s="24"/>
      <c r="B260" s="25"/>
      <c r="C260" s="15"/>
      <c r="D260" s="25"/>
    </row>
    <row r="261" spans="1:4" ht="12.75">
      <c r="A261" s="24"/>
      <c r="B261" s="25"/>
      <c r="C261" s="15"/>
      <c r="D261" s="25"/>
    </row>
    <row r="262" spans="1:4" ht="12.75">
      <c r="A262" s="24"/>
      <c r="B262" s="25"/>
      <c r="C262" s="15"/>
      <c r="D262" s="25"/>
    </row>
    <row r="263" spans="1:4" ht="12.75">
      <c r="A263" s="24"/>
      <c r="B263" s="25"/>
      <c r="C263" s="15"/>
      <c r="D263" s="25"/>
    </row>
    <row r="264" spans="1:4" ht="12.75">
      <c r="A264" s="24"/>
      <c r="B264" s="25"/>
      <c r="C264" s="15"/>
      <c r="D264" s="25"/>
    </row>
    <row r="265" spans="1:4" ht="12.75">
      <c r="A265" s="24"/>
      <c r="B265" s="25"/>
      <c r="C265" s="15"/>
      <c r="D265" s="25"/>
    </row>
    <row r="266" spans="1:4" ht="12.75">
      <c r="A266" s="24"/>
      <c r="B266" s="25"/>
      <c r="C266" s="15"/>
      <c r="D266" s="25"/>
    </row>
    <row r="267" spans="1:4" ht="12.75">
      <c r="A267" s="24"/>
      <c r="B267" s="25"/>
      <c r="C267" s="15"/>
      <c r="D267" s="25"/>
    </row>
    <row r="268" spans="1:4" ht="12.75">
      <c r="A268" s="24"/>
      <c r="B268" s="25"/>
      <c r="C268" s="15"/>
      <c r="D268" s="25"/>
    </row>
    <row r="269" spans="1:4" ht="12.75">
      <c r="A269" s="24"/>
      <c r="B269" s="25"/>
      <c r="C269" s="15"/>
      <c r="D269" s="25"/>
    </row>
    <row r="270" spans="1:4" ht="12.75">
      <c r="A270" s="24"/>
      <c r="B270" s="25"/>
      <c r="C270" s="15"/>
      <c r="D270" s="25"/>
    </row>
    <row r="271" spans="1:4" ht="12.75">
      <c r="A271" s="24"/>
      <c r="B271" s="25"/>
      <c r="C271" s="15"/>
      <c r="D271" s="25"/>
    </row>
    <row r="272" spans="1:4" ht="12.75">
      <c r="A272" s="24"/>
      <c r="B272" s="25"/>
      <c r="C272" s="15"/>
      <c r="D272" s="25"/>
    </row>
    <row r="273" spans="1:4" ht="12.75">
      <c r="A273" s="24"/>
      <c r="B273" s="25"/>
      <c r="C273" s="15"/>
      <c r="D273" s="25"/>
    </row>
    <row r="274" spans="1:4" ht="12.75">
      <c r="A274" s="24"/>
      <c r="B274" s="25"/>
      <c r="C274" s="15"/>
      <c r="D274" s="25"/>
    </row>
    <row r="275" spans="1:4" ht="12.75">
      <c r="A275" s="24"/>
      <c r="B275" s="25"/>
      <c r="C275" s="15"/>
      <c r="D275" s="25"/>
    </row>
    <row r="276" spans="1:4" ht="12.75">
      <c r="A276" s="24"/>
      <c r="B276" s="25"/>
      <c r="C276" s="15"/>
      <c r="D276" s="25"/>
    </row>
    <row r="277" spans="1:4" ht="12.75">
      <c r="A277" s="24"/>
      <c r="B277" s="25"/>
      <c r="C277" s="15"/>
      <c r="D277" s="25"/>
    </row>
    <row r="278" spans="1:4" ht="12.75">
      <c r="A278" s="24"/>
      <c r="B278" s="25"/>
      <c r="C278" s="15"/>
      <c r="D278" s="25"/>
    </row>
    <row r="279" spans="1:4" ht="12.75">
      <c r="A279" s="24"/>
      <c r="B279" s="25"/>
      <c r="C279" s="15"/>
      <c r="D279" s="25"/>
    </row>
    <row r="280" spans="1:4" ht="12.75">
      <c r="A280" s="24"/>
      <c r="B280" s="25"/>
      <c r="C280" s="15"/>
      <c r="D280" s="25"/>
    </row>
    <row r="281" spans="1:4" ht="12.75">
      <c r="A281" s="24"/>
      <c r="B281" s="25"/>
      <c r="C281" s="15"/>
      <c r="D281" s="25"/>
    </row>
    <row r="282" spans="1:4" ht="12.75">
      <c r="A282" s="24"/>
      <c r="B282" s="25"/>
      <c r="C282" s="15"/>
      <c r="D282" s="25"/>
    </row>
    <row r="283" spans="1:4" ht="12.75">
      <c r="A283" s="24"/>
      <c r="B283" s="25"/>
      <c r="C283" s="15"/>
      <c r="D283" s="25"/>
    </row>
    <row r="284" spans="1:4" ht="12.75">
      <c r="A284" s="24"/>
      <c r="B284" s="25"/>
      <c r="C284" s="15"/>
      <c r="D284" s="25"/>
    </row>
    <row r="285" spans="1:4" ht="12.75">
      <c r="A285" s="24"/>
      <c r="B285" s="25"/>
      <c r="C285" s="15"/>
      <c r="D285" s="25"/>
    </row>
    <row r="286" spans="1:4" ht="12.75">
      <c r="A286" s="24"/>
      <c r="B286" s="25"/>
      <c r="C286" s="15"/>
      <c r="D286" s="25"/>
    </row>
    <row r="287" spans="1:4" ht="12.75">
      <c r="A287" s="24"/>
      <c r="B287" s="25"/>
      <c r="C287" s="15"/>
      <c r="D287" s="25"/>
    </row>
    <row r="288" spans="1:4" ht="12.75">
      <c r="A288" s="24"/>
      <c r="B288" s="25"/>
      <c r="C288" s="15"/>
      <c r="D288" s="25"/>
    </row>
    <row r="289" spans="1:4" ht="12.75">
      <c r="A289" s="24"/>
      <c r="B289" s="25"/>
      <c r="C289" s="15"/>
      <c r="D289" s="25"/>
    </row>
    <row r="290" spans="1:4" ht="12.75">
      <c r="A290" s="24"/>
      <c r="B290" s="25"/>
      <c r="C290" s="15"/>
      <c r="D290" s="25"/>
    </row>
    <row r="291" spans="1:4" ht="12.75">
      <c r="A291" s="24"/>
      <c r="B291" s="25"/>
      <c r="C291" s="15"/>
      <c r="D291" s="25"/>
    </row>
    <row r="292" spans="1:4" ht="12.75">
      <c r="A292" s="24"/>
      <c r="B292" s="25"/>
      <c r="C292" s="24"/>
      <c r="D292" s="25"/>
    </row>
    <row r="293" spans="1:4" ht="12.75">
      <c r="A293" s="24"/>
      <c r="B293" s="25"/>
      <c r="C293" s="24"/>
      <c r="D293" s="25"/>
    </row>
    <row r="294" spans="1:4" ht="12.75">
      <c r="A294" s="24"/>
      <c r="B294" s="25"/>
      <c r="C294" s="24"/>
      <c r="D294" s="25"/>
    </row>
    <row r="295" spans="1:4" ht="12.75">
      <c r="A295" s="24"/>
      <c r="B295" s="25"/>
      <c r="C295" s="24"/>
      <c r="D295" s="25"/>
    </row>
    <row r="296" spans="1:4" ht="12.75">
      <c r="A296" s="24"/>
      <c r="B296" s="25"/>
      <c r="C296" s="24"/>
      <c r="D296" s="25"/>
    </row>
    <row r="297" spans="1:4" ht="12.75">
      <c r="A297" s="24"/>
      <c r="B297" s="25"/>
      <c r="C297" s="24"/>
      <c r="D297" s="25"/>
    </row>
    <row r="298" spans="1:4" ht="12.75">
      <c r="A298" s="24"/>
      <c r="B298" s="25"/>
      <c r="C298" s="24"/>
      <c r="D298" s="25"/>
    </row>
    <row r="299" spans="1:4" ht="12.75">
      <c r="A299" s="24"/>
      <c r="B299" s="25"/>
      <c r="C299" s="24"/>
      <c r="D299" s="25"/>
    </row>
    <row r="300" spans="1:4" ht="12.75">
      <c r="A300" s="24"/>
      <c r="B300" s="25"/>
      <c r="C300" s="24"/>
      <c r="D300" s="25"/>
    </row>
    <row r="301" spans="1:4" ht="12.75">
      <c r="A301" s="24"/>
      <c r="B301" s="25"/>
      <c r="C301" s="24"/>
      <c r="D301" s="25"/>
    </row>
    <row r="302" spans="1:4" ht="12.75">
      <c r="A302" s="24"/>
      <c r="B302" s="25"/>
      <c r="C302" s="24"/>
      <c r="D302" s="25"/>
    </row>
    <row r="303" spans="1:4" ht="12.75">
      <c r="A303" s="24"/>
      <c r="B303" s="25"/>
      <c r="C303" s="24"/>
      <c r="D303" s="25"/>
    </row>
    <row r="304" spans="1:4" ht="12.75">
      <c r="A304" s="24"/>
      <c r="B304" s="25"/>
      <c r="C304" s="24"/>
      <c r="D304" s="25"/>
    </row>
    <row r="305" spans="1:4" ht="12.75">
      <c r="A305" s="24"/>
      <c r="B305" s="25"/>
      <c r="C305" s="24"/>
      <c r="D305" s="25"/>
    </row>
    <row r="306" spans="1:4" ht="12.75">
      <c r="A306" s="24"/>
      <c r="B306" s="25"/>
      <c r="C306" s="24"/>
      <c r="D306" s="25"/>
    </row>
    <row r="307" spans="1:4" ht="12.75">
      <c r="A307" s="24"/>
      <c r="B307" s="25"/>
      <c r="C307" s="24"/>
      <c r="D307" s="25"/>
    </row>
    <row r="308" spans="1:4" ht="12.75">
      <c r="A308" s="24"/>
      <c r="B308" s="25"/>
      <c r="C308" s="24"/>
      <c r="D308" s="25"/>
    </row>
    <row r="309" spans="1:4" ht="12.75">
      <c r="A309" s="24"/>
      <c r="B309" s="25"/>
      <c r="C309" s="24"/>
      <c r="D309" s="25"/>
    </row>
    <row r="310" spans="1:4" ht="12.75">
      <c r="A310" s="24"/>
      <c r="B310" s="25"/>
      <c r="C310" s="24"/>
      <c r="D310" s="25"/>
    </row>
    <row r="311" spans="1:4" ht="12.75">
      <c r="A311" s="24"/>
      <c r="B311" s="25"/>
      <c r="C311" s="24"/>
      <c r="D311" s="25"/>
    </row>
    <row r="312" spans="1:4" ht="12.75">
      <c r="A312" s="24"/>
      <c r="B312" s="25"/>
      <c r="C312" s="24"/>
      <c r="D312" s="25"/>
    </row>
    <row r="313" spans="1:4" ht="12.75">
      <c r="A313" s="24"/>
      <c r="B313" s="25"/>
      <c r="C313" s="24"/>
      <c r="D313" s="25"/>
    </row>
    <row r="314" spans="1:4" ht="12.75">
      <c r="A314" s="24"/>
      <c r="B314" s="25"/>
      <c r="C314" s="24"/>
      <c r="D314" s="25"/>
    </row>
    <row r="315" spans="1:4" ht="12.75">
      <c r="A315" s="24"/>
      <c r="B315" s="25"/>
      <c r="C315" s="24"/>
      <c r="D315" s="25"/>
    </row>
    <row r="316" spans="1:4" ht="12.75">
      <c r="A316" s="24"/>
      <c r="B316" s="25"/>
      <c r="C316" s="24"/>
      <c r="D316" s="25"/>
    </row>
    <row r="317" spans="1:4" ht="12.75">
      <c r="A317" s="24"/>
      <c r="B317" s="25"/>
      <c r="C317" s="24"/>
      <c r="D317" s="25"/>
    </row>
    <row r="318" spans="1:4" ht="12.75">
      <c r="A318" s="24"/>
      <c r="B318" s="25"/>
      <c r="C318" s="24"/>
      <c r="D318" s="25"/>
    </row>
    <row r="319" spans="1:4" ht="12.75">
      <c r="A319" s="24"/>
      <c r="B319" s="25"/>
      <c r="C319" s="24"/>
      <c r="D319" s="25"/>
    </row>
    <row r="320" spans="1:4" ht="12.75">
      <c r="A320" s="24"/>
      <c r="B320" s="25"/>
      <c r="C320" s="24"/>
      <c r="D320" s="25"/>
    </row>
    <row r="321" spans="1:4" ht="12.75">
      <c r="A321" s="24"/>
      <c r="B321" s="25"/>
      <c r="C321" s="24"/>
      <c r="D321" s="25"/>
    </row>
    <row r="322" spans="1:4" ht="12.75">
      <c r="A322" s="24"/>
      <c r="B322" s="25"/>
      <c r="C322" s="24"/>
      <c r="D322" s="25"/>
    </row>
    <row r="323" spans="1:4" ht="12.75">
      <c r="A323" s="24"/>
      <c r="B323" s="25"/>
      <c r="C323" s="24"/>
      <c r="D323" s="25"/>
    </row>
    <row r="324" spans="1:4" ht="12.75">
      <c r="A324" s="24"/>
      <c r="B324" s="25"/>
      <c r="C324" s="24"/>
      <c r="D324" s="25"/>
    </row>
    <row r="325" spans="1:4" ht="12.75">
      <c r="A325" s="24"/>
      <c r="B325" s="25"/>
      <c r="C325" s="24"/>
      <c r="D325" s="25"/>
    </row>
    <row r="326" spans="1:4" ht="12.75">
      <c r="A326" s="24"/>
      <c r="B326" s="25"/>
      <c r="C326" s="24"/>
      <c r="D326" s="25"/>
    </row>
    <row r="327" spans="1:4" ht="12.75">
      <c r="A327" s="24"/>
      <c r="B327" s="25"/>
      <c r="C327" s="24"/>
      <c r="D327" s="25"/>
    </row>
    <row r="328" spans="1:4" ht="12.75">
      <c r="A328" s="24"/>
      <c r="B328" s="25"/>
      <c r="C328" s="24"/>
      <c r="D328" s="25"/>
    </row>
    <row r="329" spans="1:4" ht="12.75">
      <c r="A329" s="24"/>
      <c r="B329" s="25"/>
      <c r="C329" s="24"/>
      <c r="D329" s="25"/>
    </row>
    <row r="330" spans="1:4" ht="12.75">
      <c r="A330" s="24"/>
      <c r="B330" s="25"/>
      <c r="C330" s="24"/>
      <c r="D330" s="25"/>
    </row>
    <row r="331" spans="1:4" ht="12.75">
      <c r="A331" s="24"/>
      <c r="B331" s="25"/>
      <c r="C331" s="24"/>
      <c r="D331" s="25"/>
    </row>
    <row r="332" spans="1:4" ht="12.75">
      <c r="A332" s="24"/>
      <c r="B332" s="25"/>
      <c r="C332" s="24"/>
      <c r="D332" s="25"/>
    </row>
    <row r="333" spans="1:4" ht="12.75">
      <c r="A333" s="24"/>
      <c r="B333" s="25"/>
      <c r="C333" s="24"/>
      <c r="D333" s="25"/>
    </row>
    <row r="334" spans="1:4" ht="12.75">
      <c r="A334" s="24"/>
      <c r="B334" s="25"/>
      <c r="C334" s="24"/>
      <c r="D334" s="25"/>
    </row>
    <row r="335" spans="1:4" ht="12.75">
      <c r="A335" s="24"/>
      <c r="B335" s="25"/>
      <c r="C335" s="24"/>
      <c r="D335" s="25"/>
    </row>
    <row r="336" spans="1:4" ht="12.75">
      <c r="A336" s="24"/>
      <c r="B336" s="25"/>
      <c r="C336" s="24"/>
      <c r="D336" s="25"/>
    </row>
    <row r="337" spans="1:4" ht="12.75">
      <c r="A337" s="24"/>
      <c r="B337" s="25"/>
      <c r="C337" s="24"/>
      <c r="D337" s="25"/>
    </row>
    <row r="338" spans="1:4" ht="12.75">
      <c r="A338" s="24"/>
      <c r="B338" s="25"/>
      <c r="C338" s="24"/>
      <c r="D338" s="25"/>
    </row>
    <row r="339" spans="1:4" ht="12.75">
      <c r="A339" s="24"/>
      <c r="B339" s="25"/>
      <c r="C339" s="24"/>
      <c r="D339" s="25"/>
    </row>
    <row r="340" spans="1:4" ht="12.75">
      <c r="A340" s="24"/>
      <c r="B340" s="25"/>
      <c r="C340" s="24"/>
      <c r="D340" s="25"/>
    </row>
    <row r="341" spans="1:4" ht="12.75">
      <c r="A341" s="24"/>
      <c r="B341" s="25"/>
      <c r="C341" s="24"/>
      <c r="D341" s="25"/>
    </row>
    <row r="342" spans="1:4" ht="12.75">
      <c r="A342" s="24"/>
      <c r="B342" s="25"/>
      <c r="C342" s="24"/>
      <c r="D342" s="25"/>
    </row>
    <row r="343" spans="1:4" ht="12.75">
      <c r="A343" s="24"/>
      <c r="B343" s="25"/>
      <c r="C343" s="24"/>
      <c r="D343" s="25"/>
    </row>
    <row r="344" spans="1:4" ht="12.75">
      <c r="A344" s="24"/>
      <c r="B344" s="25"/>
      <c r="C344" s="24"/>
      <c r="D344" s="25"/>
    </row>
    <row r="345" spans="1:4" ht="12.75">
      <c r="A345" s="24"/>
      <c r="B345" s="25"/>
      <c r="C345" s="24"/>
      <c r="D345" s="25"/>
    </row>
    <row r="346" spans="1:4" ht="12.75">
      <c r="A346" s="24"/>
      <c r="B346" s="25"/>
      <c r="C346" s="24"/>
      <c r="D346" s="25"/>
    </row>
    <row r="347" spans="1:4" ht="12.75">
      <c r="A347" s="24"/>
      <c r="B347" s="25"/>
      <c r="C347" s="24"/>
      <c r="D347" s="25"/>
    </row>
    <row r="348" spans="1:4" ht="12.75">
      <c r="A348" s="24"/>
      <c r="B348" s="25"/>
      <c r="C348" s="24"/>
      <c r="D348" s="25"/>
    </row>
    <row r="349" spans="1:4" ht="12.75">
      <c r="A349" s="24"/>
      <c r="B349" s="25"/>
      <c r="C349" s="24"/>
      <c r="D349" s="25"/>
    </row>
    <row r="350" spans="1:4" ht="12.75">
      <c r="A350" s="24"/>
      <c r="B350" s="25"/>
      <c r="C350" s="24"/>
      <c r="D350" s="25"/>
    </row>
    <row r="351" spans="1:4" ht="12.75">
      <c r="A351" s="24"/>
      <c r="B351" s="25"/>
      <c r="C351" s="24"/>
      <c r="D351" s="25"/>
    </row>
    <row r="352" spans="1:4" ht="12.75">
      <c r="A352" s="24"/>
      <c r="B352" s="25"/>
      <c r="C352" s="24"/>
      <c r="D352" s="25"/>
    </row>
    <row r="353" spans="1:4" ht="12.75">
      <c r="A353" s="24"/>
      <c r="B353" s="25"/>
      <c r="C353" s="24"/>
      <c r="D353" s="25"/>
    </row>
    <row r="354" spans="1:4" ht="12.75">
      <c r="A354" s="24"/>
      <c r="B354" s="25"/>
      <c r="C354" s="24"/>
      <c r="D354" s="25"/>
    </row>
    <row r="355" spans="1:4" ht="12.75">
      <c r="A355" s="24"/>
      <c r="B355" s="25"/>
      <c r="C355" s="24"/>
      <c r="D355" s="25"/>
    </row>
    <row r="356" spans="1:4" ht="12.75">
      <c r="A356" s="24"/>
      <c r="B356" s="25"/>
      <c r="C356" s="24"/>
      <c r="D356" s="25"/>
    </row>
    <row r="357" spans="1:4" ht="12.75">
      <c r="A357" s="24"/>
      <c r="B357" s="25"/>
      <c r="C357" s="24"/>
      <c r="D357" s="25"/>
    </row>
    <row r="358" spans="1:4" ht="12.75">
      <c r="A358" s="24"/>
      <c r="B358" s="25"/>
      <c r="C358" s="24"/>
      <c r="D358" s="25"/>
    </row>
    <row r="359" spans="1:4" ht="12.75">
      <c r="A359" s="24"/>
      <c r="B359" s="25"/>
      <c r="C359" s="24"/>
      <c r="D359" s="25"/>
    </row>
    <row r="360" spans="1:4" ht="12.75">
      <c r="A360" s="24"/>
      <c r="B360" s="25"/>
      <c r="C360" s="24"/>
      <c r="D360" s="25"/>
    </row>
    <row r="361" spans="1:4" ht="12.75">
      <c r="A361" s="24"/>
      <c r="B361" s="25"/>
      <c r="C361" s="24"/>
      <c r="D361" s="25"/>
    </row>
    <row r="362" spans="1:4" ht="12.75">
      <c r="A362" s="24"/>
      <c r="B362" s="25"/>
      <c r="C362" s="24"/>
      <c r="D362" s="25"/>
    </row>
    <row r="363" spans="1:4" ht="12.75">
      <c r="A363" s="24"/>
      <c r="B363" s="25"/>
      <c r="C363" s="24"/>
      <c r="D363" s="25"/>
    </row>
    <row r="364" spans="1:4" ht="12.75">
      <c r="A364" s="24"/>
      <c r="B364" s="25"/>
      <c r="C364" s="24"/>
      <c r="D364" s="25"/>
    </row>
    <row r="365" spans="1:4" ht="12.75">
      <c r="A365" s="24"/>
      <c r="B365" s="25"/>
      <c r="C365" s="24"/>
      <c r="D365" s="25"/>
    </row>
    <row r="366" spans="1:4" ht="12.75">
      <c r="A366" s="24"/>
      <c r="B366" s="25"/>
      <c r="C366" s="24"/>
      <c r="D366" s="25"/>
    </row>
    <row r="367" spans="1:4" ht="12.75">
      <c r="A367" s="24"/>
      <c r="B367" s="25"/>
      <c r="C367" s="24"/>
      <c r="D367" s="25"/>
    </row>
    <row r="368" spans="1:4" ht="12.75">
      <c r="A368" s="24"/>
      <c r="B368" s="25"/>
      <c r="C368" s="24"/>
      <c r="D368" s="25"/>
    </row>
    <row r="369" spans="1:4" ht="12.75">
      <c r="A369" s="24"/>
      <c r="B369" s="25"/>
      <c r="C369" s="24"/>
      <c r="D369" s="25"/>
    </row>
    <row r="370" spans="1:4" ht="12.75">
      <c r="A370" s="24"/>
      <c r="B370" s="25"/>
      <c r="C370" s="24"/>
      <c r="D370" s="25"/>
    </row>
    <row r="371" spans="1:4" ht="12.75">
      <c r="A371" s="24"/>
      <c r="B371" s="25"/>
      <c r="C371" s="24"/>
      <c r="D371" s="25"/>
    </row>
    <row r="372" spans="1:4" ht="12.75">
      <c r="A372" s="24"/>
      <c r="B372" s="25"/>
      <c r="C372" s="24"/>
      <c r="D372" s="25"/>
    </row>
    <row r="373" spans="1:4" ht="12.75">
      <c r="A373" s="24"/>
      <c r="B373" s="25"/>
      <c r="C373" s="24"/>
      <c r="D373" s="25"/>
    </row>
    <row r="374" spans="1:4" ht="12.75">
      <c r="A374" s="24"/>
      <c r="B374" s="25"/>
      <c r="C374" s="24"/>
      <c r="D374" s="25"/>
    </row>
    <row r="375" spans="1:4" ht="12.75">
      <c r="A375" s="24"/>
      <c r="B375" s="25"/>
      <c r="C375" s="24"/>
      <c r="D375" s="25"/>
    </row>
    <row r="376" spans="1:4" ht="12.75">
      <c r="A376" s="24"/>
      <c r="B376" s="25"/>
      <c r="C376" s="24"/>
      <c r="D376" s="25"/>
    </row>
    <row r="377" spans="1:4" ht="12.75">
      <c r="A377" s="24"/>
      <c r="B377" s="25"/>
      <c r="C377" s="24"/>
      <c r="D377" s="25"/>
    </row>
    <row r="378" spans="1:4" ht="12.75">
      <c r="A378" s="24"/>
      <c r="B378" s="25"/>
      <c r="C378" s="24"/>
      <c r="D378" s="25"/>
    </row>
    <row r="379" spans="1:4" ht="12.75">
      <c r="A379" s="24"/>
      <c r="B379" s="25"/>
      <c r="C379" s="24"/>
      <c r="D379" s="25"/>
    </row>
    <row r="380" spans="1:4" ht="12.75">
      <c r="A380" s="24"/>
      <c r="B380" s="25"/>
      <c r="C380" s="24"/>
      <c r="D380" s="25"/>
    </row>
    <row r="381" spans="1:4" ht="12.75">
      <c r="A381" s="24"/>
      <c r="B381" s="25"/>
      <c r="C381" s="24"/>
      <c r="D381" s="25"/>
    </row>
    <row r="382" spans="1:4" ht="12.75">
      <c r="A382" s="24"/>
      <c r="B382" s="25"/>
      <c r="C382" s="24"/>
      <c r="D382" s="25"/>
    </row>
    <row r="383" spans="1:4" ht="12.75">
      <c r="A383" s="24"/>
      <c r="B383" s="25"/>
      <c r="C383" s="24"/>
      <c r="D383" s="25"/>
    </row>
    <row r="384" spans="1:4" ht="12.75">
      <c r="A384" s="24"/>
      <c r="B384" s="25"/>
      <c r="C384" s="24"/>
      <c r="D384" s="25"/>
    </row>
    <row r="385" spans="1:4" ht="12.75">
      <c r="A385" s="24"/>
      <c r="B385" s="25"/>
      <c r="C385" s="24"/>
      <c r="D385" s="25"/>
    </row>
    <row r="386" spans="1:4" ht="12.75">
      <c r="A386" s="24"/>
      <c r="B386" s="25"/>
      <c r="C386" s="24"/>
      <c r="D386" s="25"/>
    </row>
    <row r="387" spans="1:4" ht="12.75">
      <c r="A387" s="24"/>
      <c r="B387" s="25"/>
      <c r="C387" s="24"/>
      <c r="D387" s="25"/>
    </row>
    <row r="388" spans="1:4" ht="12.75">
      <c r="A388" s="24"/>
      <c r="B388" s="25"/>
      <c r="C388" s="24"/>
      <c r="D388" s="25"/>
    </row>
    <row r="389" spans="1:4" ht="12.75">
      <c r="A389" s="24"/>
      <c r="B389" s="25"/>
      <c r="C389" s="24"/>
      <c r="D389" s="25"/>
    </row>
    <row r="390" spans="1:4" ht="12.75">
      <c r="A390" s="24"/>
      <c r="B390" s="25"/>
      <c r="C390" s="24"/>
      <c r="D390" s="25"/>
    </row>
    <row r="391" spans="1:4" ht="12.75">
      <c r="A391" s="24"/>
      <c r="B391" s="25"/>
      <c r="C391" s="24"/>
      <c r="D391" s="25"/>
    </row>
    <row r="392" spans="1:4" ht="12.75">
      <c r="A392" s="24"/>
      <c r="B392" s="25"/>
      <c r="C392" s="24"/>
      <c r="D392" s="25"/>
    </row>
    <row r="393" spans="1:4" ht="12.75">
      <c r="A393" s="24"/>
      <c r="B393" s="25"/>
      <c r="C393" s="24"/>
      <c r="D393" s="25"/>
    </row>
    <row r="394" spans="1:4" ht="12.75">
      <c r="A394" s="24"/>
      <c r="B394" s="25"/>
      <c r="C394" s="24"/>
      <c r="D394" s="25"/>
    </row>
    <row r="395" spans="1:4" ht="12.75">
      <c r="A395" s="24"/>
      <c r="B395" s="25"/>
      <c r="C395" s="24"/>
      <c r="D395" s="25"/>
    </row>
    <row r="396" spans="1:4" ht="12.75">
      <c r="A396" s="24"/>
      <c r="B396" s="25"/>
      <c r="C396" s="24"/>
      <c r="D396" s="25"/>
    </row>
    <row r="397" spans="1:4" ht="12.75">
      <c r="A397" s="24"/>
      <c r="B397" s="25"/>
      <c r="C397" s="24"/>
      <c r="D397" s="25"/>
    </row>
    <row r="398" spans="1:4" ht="12.75">
      <c r="A398" s="24"/>
      <c r="B398" s="25"/>
      <c r="C398" s="24"/>
      <c r="D398" s="25"/>
    </row>
    <row r="399" spans="1:4" ht="12.75">
      <c r="A399" s="24"/>
      <c r="B399" s="25"/>
      <c r="C399" s="24"/>
      <c r="D399" s="25"/>
    </row>
    <row r="400" spans="1:4" ht="12.75">
      <c r="A400" s="24"/>
      <c r="B400" s="25"/>
      <c r="C400" s="24"/>
      <c r="D400" s="25"/>
    </row>
    <row r="401" spans="1:4" ht="12.75">
      <c r="A401" s="24"/>
      <c r="B401" s="25"/>
      <c r="C401" s="24"/>
      <c r="D401" s="25"/>
    </row>
    <row r="402" spans="1:4" ht="12.75">
      <c r="A402" s="24"/>
      <c r="B402" s="25"/>
      <c r="C402" s="24"/>
      <c r="D402" s="25"/>
    </row>
    <row r="403" spans="1:4" ht="12.75">
      <c r="A403" s="24"/>
      <c r="B403" s="25"/>
      <c r="C403" s="24"/>
      <c r="D403" s="25"/>
    </row>
    <row r="404" spans="1:4" ht="12.75">
      <c r="A404" s="24"/>
      <c r="B404" s="25"/>
      <c r="C404" s="24"/>
      <c r="D404" s="25"/>
    </row>
    <row r="405" spans="1:4" ht="12.75">
      <c r="A405" s="24"/>
      <c r="B405" s="25"/>
      <c r="C405" s="24"/>
      <c r="D405" s="25"/>
    </row>
    <row r="406" spans="1:4" ht="12.75">
      <c r="A406" s="24"/>
      <c r="B406" s="25"/>
      <c r="C406" s="24"/>
      <c r="D406" s="25"/>
    </row>
    <row r="407" spans="1:4" ht="12.75">
      <c r="A407" s="24"/>
      <c r="B407" s="25"/>
      <c r="C407" s="24"/>
      <c r="D407" s="25"/>
    </row>
    <row r="408" spans="1:4" ht="12.75">
      <c r="A408" s="24"/>
      <c r="B408" s="25"/>
      <c r="C408" s="24"/>
      <c r="D408" s="25"/>
    </row>
    <row r="409" spans="1:4" ht="12.75">
      <c r="A409" s="24"/>
      <c r="B409" s="25"/>
      <c r="C409" s="24"/>
      <c r="D409" s="25"/>
    </row>
    <row r="410" spans="1:4" ht="12.75">
      <c r="A410" s="24"/>
      <c r="B410" s="25"/>
      <c r="C410" s="24"/>
      <c r="D410" s="25"/>
    </row>
    <row r="411" spans="1:4" ht="12.75">
      <c r="A411" s="24"/>
      <c r="B411" s="25"/>
      <c r="C411" s="24"/>
      <c r="D411" s="25"/>
    </row>
    <row r="412" spans="1:4" ht="12.75">
      <c r="A412" s="24"/>
      <c r="B412" s="25"/>
      <c r="C412" s="24"/>
      <c r="D412" s="25"/>
    </row>
    <row r="413" spans="1:4" ht="12.75">
      <c r="A413" s="24"/>
      <c r="B413" s="25"/>
      <c r="C413" s="24"/>
      <c r="D413" s="25"/>
    </row>
    <row r="414" spans="1:4" ht="12.75">
      <c r="A414" s="24"/>
      <c r="B414" s="25"/>
      <c r="C414" s="24"/>
      <c r="D414" s="25"/>
    </row>
    <row r="415" spans="1:4" ht="12.75">
      <c r="A415" s="24"/>
      <c r="B415" s="25"/>
      <c r="C415" s="24"/>
      <c r="D415" s="25"/>
    </row>
    <row r="416" spans="1:4" ht="12.75">
      <c r="A416" s="24"/>
      <c r="B416" s="25"/>
      <c r="C416" s="24"/>
      <c r="D416" s="25"/>
    </row>
    <row r="417" spans="1:4" ht="12.75">
      <c r="A417" s="24"/>
      <c r="B417" s="25"/>
      <c r="C417" s="24"/>
      <c r="D417" s="25"/>
    </row>
    <row r="418" spans="1:4" ht="12.75">
      <c r="A418" s="24"/>
      <c r="B418" s="25"/>
      <c r="C418" s="24"/>
      <c r="D418" s="25"/>
    </row>
    <row r="419" spans="1:4" ht="12.75">
      <c r="A419" s="24"/>
      <c r="B419" s="25"/>
      <c r="C419" s="24"/>
      <c r="D419" s="25"/>
    </row>
    <row r="420" spans="1:4" ht="12.75">
      <c r="A420" s="24"/>
      <c r="B420" s="25"/>
      <c r="C420" s="24"/>
      <c r="D420" s="25"/>
    </row>
    <row r="421" spans="1:4" ht="12.75">
      <c r="A421" s="24"/>
      <c r="B421" s="25"/>
      <c r="C421" s="24"/>
      <c r="D421" s="25"/>
    </row>
    <row r="422" spans="1:4" ht="12.75">
      <c r="A422" s="24"/>
      <c r="B422" s="25"/>
      <c r="C422" s="24"/>
      <c r="D422" s="25"/>
    </row>
    <row r="423" spans="1:4" ht="12.75">
      <c r="A423" s="24"/>
      <c r="B423" s="25"/>
      <c r="C423" s="24"/>
      <c r="D423" s="25"/>
    </row>
    <row r="424" spans="1:4" ht="12.75">
      <c r="A424" s="24"/>
      <c r="B424" s="25"/>
      <c r="C424" s="24"/>
      <c r="D424" s="25"/>
    </row>
    <row r="425" spans="1:4" ht="12.75">
      <c r="A425" s="24"/>
      <c r="B425" s="25"/>
      <c r="C425" s="24"/>
      <c r="D425" s="25"/>
    </row>
    <row r="426" spans="1:4" ht="12.75">
      <c r="A426" s="24"/>
      <c r="B426" s="25"/>
      <c r="C426" s="24"/>
      <c r="D426" s="25"/>
    </row>
    <row r="427" spans="1:4" ht="12.75">
      <c r="A427" s="24"/>
      <c r="B427" s="25"/>
      <c r="C427" s="24"/>
      <c r="D427" s="25"/>
    </row>
    <row r="428" spans="1:4" ht="12.75">
      <c r="A428" s="24"/>
      <c r="B428" s="25"/>
      <c r="C428" s="24"/>
      <c r="D428" s="25"/>
    </row>
    <row r="429" spans="1:4" ht="12.75">
      <c r="A429" s="24"/>
      <c r="B429" s="25"/>
      <c r="C429" s="24"/>
      <c r="D429" s="25"/>
    </row>
    <row r="430" spans="1:4" ht="12.75">
      <c r="A430" s="24"/>
      <c r="B430" s="25"/>
      <c r="C430" s="24"/>
      <c r="D430" s="25"/>
    </row>
    <row r="431" spans="1:4" ht="12.75">
      <c r="A431" s="24"/>
      <c r="B431" s="25"/>
      <c r="C431" s="24"/>
      <c r="D431" s="25"/>
    </row>
    <row r="432" spans="1:4" ht="12.75">
      <c r="A432" s="24"/>
      <c r="B432" s="25"/>
      <c r="C432" s="24"/>
      <c r="D432" s="25"/>
    </row>
    <row r="433" spans="1:4" ht="12.75">
      <c r="A433" s="24"/>
      <c r="B433" s="25"/>
      <c r="C433" s="24"/>
      <c r="D433" s="25"/>
    </row>
    <row r="434" spans="1:4" ht="12.75">
      <c r="A434" s="24"/>
      <c r="B434" s="25"/>
      <c r="C434" s="24"/>
      <c r="D434" s="25"/>
    </row>
    <row r="435" spans="1:4" ht="12.75">
      <c r="A435" s="24"/>
      <c r="B435" s="25"/>
      <c r="C435" s="24"/>
      <c r="D435" s="25"/>
    </row>
    <row r="436" spans="1:4" ht="12.75">
      <c r="A436" s="24"/>
      <c r="B436" s="25"/>
      <c r="C436" s="24"/>
      <c r="D436" s="25"/>
    </row>
    <row r="437" spans="1:4" ht="12.75">
      <c r="A437" s="24"/>
      <c r="B437" s="25"/>
      <c r="C437" s="24"/>
      <c r="D437" s="25"/>
    </row>
    <row r="438" spans="1:4" ht="12.75">
      <c r="A438" s="24"/>
      <c r="B438" s="25"/>
      <c r="C438" s="24"/>
      <c r="D438" s="25"/>
    </row>
    <row r="439" spans="1:4" ht="12.75">
      <c r="A439" s="24"/>
      <c r="B439" s="25"/>
      <c r="C439" s="24"/>
      <c r="D439" s="25"/>
    </row>
    <row r="440" spans="1:4" ht="12.75">
      <c r="A440" s="24"/>
      <c r="B440" s="25"/>
      <c r="C440" s="24"/>
      <c r="D440" s="25"/>
    </row>
    <row r="441" spans="1:4" ht="12.75">
      <c r="A441" s="24"/>
      <c r="B441" s="25"/>
      <c r="C441" s="24"/>
      <c r="D441" s="25"/>
    </row>
    <row r="442" spans="1:4" ht="12.75">
      <c r="A442" s="24"/>
      <c r="B442" s="25"/>
      <c r="C442" s="24"/>
      <c r="D442" s="25"/>
    </row>
    <row r="443" spans="1:4" ht="12.75">
      <c r="A443" s="24"/>
      <c r="B443" s="25"/>
      <c r="C443" s="24"/>
      <c r="D443" s="25"/>
    </row>
    <row r="444" spans="1:4" ht="12.75">
      <c r="A444" s="24"/>
      <c r="B444" s="25"/>
      <c r="C444" s="24"/>
      <c r="D444" s="25"/>
    </row>
    <row r="445" spans="1:4" ht="12.75">
      <c r="A445" s="24"/>
      <c r="B445" s="25"/>
      <c r="C445" s="24"/>
      <c r="D445" s="25"/>
    </row>
    <row r="446" spans="1:4" ht="12.75">
      <c r="A446" s="24"/>
      <c r="B446" s="25"/>
      <c r="C446" s="24"/>
      <c r="D446" s="25"/>
    </row>
    <row r="447" spans="1:4" ht="12.75">
      <c r="A447" s="24"/>
      <c r="B447" s="25"/>
      <c r="C447" s="24"/>
      <c r="D447" s="25"/>
    </row>
    <row r="448" spans="1:4" ht="12.75">
      <c r="A448" s="24"/>
      <c r="B448" s="25"/>
      <c r="C448" s="24"/>
      <c r="D448" s="25"/>
    </row>
    <row r="449" spans="1:4" ht="12.75">
      <c r="A449" s="24"/>
      <c r="B449" s="25"/>
      <c r="C449" s="24"/>
      <c r="D449" s="25"/>
    </row>
    <row r="450" spans="1:4" ht="12.75">
      <c r="A450" s="24"/>
      <c r="B450" s="25"/>
      <c r="C450" s="24"/>
      <c r="D450" s="25"/>
    </row>
    <row r="451" spans="1:4" ht="12.75">
      <c r="A451" s="24"/>
      <c r="B451" s="25"/>
      <c r="C451" s="24"/>
      <c r="D451" s="25"/>
    </row>
    <row r="452" spans="1:4" ht="12.75">
      <c r="A452" s="24"/>
      <c r="B452" s="25"/>
      <c r="C452" s="24"/>
      <c r="D452" s="25"/>
    </row>
    <row r="453" spans="1:4" ht="12.75">
      <c r="A453" s="24"/>
      <c r="B453" s="25"/>
      <c r="C453" s="24"/>
      <c r="D453" s="25"/>
    </row>
    <row r="454" spans="1:4" ht="12.75">
      <c r="A454" s="24"/>
      <c r="B454" s="25"/>
      <c r="C454" s="24"/>
      <c r="D454" s="25"/>
    </row>
    <row r="455" spans="1:4" ht="12.75">
      <c r="A455" s="24"/>
      <c r="B455" s="25"/>
      <c r="C455" s="24"/>
      <c r="D455" s="25"/>
    </row>
    <row r="456" spans="1:4" ht="12.75">
      <c r="A456" s="24"/>
      <c r="B456" s="25"/>
      <c r="C456" s="24"/>
      <c r="D456" s="25"/>
    </row>
    <row r="457" spans="1:4" ht="12.75">
      <c r="A457" s="24"/>
      <c r="B457" s="25"/>
      <c r="C457" s="24"/>
      <c r="D457" s="25"/>
    </row>
    <row r="458" spans="1:4" ht="12.75">
      <c r="A458" s="24"/>
      <c r="B458" s="25"/>
      <c r="C458" s="24"/>
      <c r="D458" s="25"/>
    </row>
    <row r="459" spans="1:4" ht="12.75">
      <c r="A459" s="24"/>
      <c r="B459" s="25"/>
      <c r="C459" s="24"/>
      <c r="D459" s="25"/>
    </row>
    <row r="460" spans="1:4" ht="12.75">
      <c r="A460" s="24"/>
      <c r="B460" s="25"/>
      <c r="C460" s="24"/>
      <c r="D460" s="25"/>
    </row>
    <row r="461" spans="1:4" ht="12.75">
      <c r="A461" s="24"/>
      <c r="B461" s="25"/>
      <c r="C461" s="24"/>
      <c r="D461" s="25"/>
    </row>
    <row r="462" spans="1:4" ht="12.75">
      <c r="A462" s="24"/>
      <c r="B462" s="25"/>
      <c r="C462" s="24"/>
      <c r="D462" s="25"/>
    </row>
    <row r="463" spans="1:4" ht="12.75">
      <c r="A463" s="24"/>
      <c r="B463" s="25"/>
      <c r="C463" s="24"/>
      <c r="D463" s="25"/>
    </row>
    <row r="464" spans="1:4" ht="12.75">
      <c r="A464" s="24"/>
      <c r="B464" s="25"/>
      <c r="C464" s="24"/>
      <c r="D464" s="25"/>
    </row>
    <row r="465" spans="1:4" ht="12.75">
      <c r="A465" s="24"/>
      <c r="B465" s="25"/>
      <c r="C465" s="24"/>
      <c r="D465" s="25"/>
    </row>
    <row r="466" spans="1:4" ht="12.75">
      <c r="A466" s="24"/>
      <c r="B466" s="25"/>
      <c r="C466" s="24"/>
      <c r="D466" s="25"/>
    </row>
    <row r="467" spans="1:4" ht="12.75">
      <c r="A467" s="24"/>
      <c r="B467" s="25"/>
      <c r="C467" s="24"/>
      <c r="D467" s="25"/>
    </row>
    <row r="468" spans="1:4" ht="12.75">
      <c r="A468" s="24"/>
      <c r="B468" s="25"/>
      <c r="C468" s="24"/>
      <c r="D468" s="25"/>
    </row>
    <row r="469" spans="1:4" ht="12.75">
      <c r="A469" s="24"/>
      <c r="B469" s="25"/>
      <c r="C469" s="24"/>
      <c r="D469" s="25"/>
    </row>
    <row r="470" spans="1:4" ht="12.75">
      <c r="A470" s="24"/>
      <c r="B470" s="25"/>
      <c r="C470" s="24"/>
      <c r="D470" s="25"/>
    </row>
    <row r="471" spans="1:4" ht="12.75">
      <c r="A471" s="24"/>
      <c r="B471" s="25"/>
      <c r="C471" s="24"/>
      <c r="D471" s="25"/>
    </row>
    <row r="472" spans="1:4" ht="12.75">
      <c r="A472" s="24"/>
      <c r="B472" s="25"/>
      <c r="C472" s="24"/>
      <c r="D472" s="25"/>
    </row>
    <row r="473" spans="1:4" ht="12.75">
      <c r="A473" s="24"/>
      <c r="B473" s="25"/>
      <c r="C473" s="24"/>
      <c r="D473" s="25"/>
    </row>
    <row r="474" spans="1:4" ht="12.75">
      <c r="A474" s="24"/>
      <c r="B474" s="25"/>
      <c r="C474" s="24"/>
      <c r="D474" s="25"/>
    </row>
    <row r="475" spans="1:4" ht="12.75">
      <c r="A475" s="24"/>
      <c r="B475" s="25"/>
      <c r="C475" s="24"/>
      <c r="D475" s="25"/>
    </row>
    <row r="476" spans="1:4" ht="12.75">
      <c r="A476" s="24"/>
      <c r="B476" s="25"/>
      <c r="C476" s="24"/>
      <c r="D476" s="25"/>
    </row>
    <row r="477" spans="1:4" ht="12.75">
      <c r="A477" s="24"/>
      <c r="B477" s="25"/>
      <c r="C477" s="24"/>
      <c r="D477" s="25"/>
    </row>
    <row r="478" spans="1:4" ht="12.75">
      <c r="A478" s="24"/>
      <c r="B478" s="25"/>
      <c r="C478" s="24"/>
      <c r="D478" s="25"/>
    </row>
    <row r="479" spans="1:4" ht="12.75">
      <c r="A479" s="24"/>
      <c r="B479" s="25"/>
      <c r="C479" s="24"/>
      <c r="D479" s="25"/>
    </row>
    <row r="480" spans="1:4" ht="12.75">
      <c r="A480" s="24"/>
      <c r="B480" s="25"/>
      <c r="C480" s="24"/>
      <c r="D480" s="25"/>
    </row>
    <row r="481" spans="1:4" ht="12.75">
      <c r="A481" s="24"/>
      <c r="B481" s="25"/>
      <c r="C481" s="24"/>
      <c r="D481" s="25"/>
    </row>
    <row r="482" spans="1:4" ht="12.75">
      <c r="A482" s="24"/>
      <c r="B482" s="25"/>
      <c r="C482" s="24"/>
      <c r="D482" s="25"/>
    </row>
    <row r="483" spans="1:4" ht="12.75">
      <c r="A483" s="24"/>
      <c r="B483" s="25"/>
      <c r="C483" s="24"/>
      <c r="D483" s="25"/>
    </row>
    <row r="484" spans="1:4" ht="12.75">
      <c r="A484" s="24"/>
      <c r="B484" s="25"/>
      <c r="C484" s="24"/>
      <c r="D484" s="25"/>
    </row>
    <row r="485" spans="1:4" ht="12.75">
      <c r="A485" s="24"/>
      <c r="B485" s="25"/>
      <c r="C485" s="24"/>
      <c r="D485" s="25"/>
    </row>
    <row r="486" spans="1:4" ht="12.75">
      <c r="A486" s="24"/>
      <c r="B486" s="25"/>
      <c r="C486" s="24"/>
      <c r="D486" s="25"/>
    </row>
    <row r="487" spans="1:4" ht="12.75">
      <c r="A487" s="24"/>
      <c r="B487" s="25"/>
      <c r="C487" s="24"/>
      <c r="D487" s="25"/>
    </row>
    <row r="488" spans="1:4" ht="12.75">
      <c r="A488" s="24"/>
      <c r="B488" s="25"/>
      <c r="C488" s="24"/>
      <c r="D488" s="25"/>
    </row>
    <row r="489" spans="1:4" ht="12.75">
      <c r="A489" s="24"/>
      <c r="B489" s="25"/>
      <c r="C489" s="24"/>
      <c r="D489" s="25"/>
    </row>
    <row r="490" spans="1:4" ht="12.75">
      <c r="A490" s="24"/>
      <c r="B490" s="25"/>
      <c r="C490" s="24"/>
      <c r="D490" s="25"/>
    </row>
    <row r="491" spans="1:4" ht="12.75">
      <c r="A491" s="24"/>
      <c r="B491" s="25"/>
      <c r="C491" s="24"/>
      <c r="D491" s="25"/>
    </row>
    <row r="492" spans="1:4" ht="12.75">
      <c r="A492" s="24"/>
      <c r="B492" s="25"/>
      <c r="C492" s="24"/>
      <c r="D492" s="25"/>
    </row>
    <row r="493" spans="1:4" ht="12.75">
      <c r="A493" s="24"/>
      <c r="B493" s="25"/>
      <c r="C493" s="24"/>
      <c r="D493" s="25"/>
    </row>
    <row r="494" spans="1:4" ht="12.75">
      <c r="A494" s="24"/>
      <c r="B494" s="25"/>
      <c r="C494" s="24"/>
      <c r="D494" s="25"/>
    </row>
    <row r="495" spans="1:4" ht="12.75">
      <c r="A495" s="24"/>
      <c r="B495" s="25"/>
      <c r="C495" s="24"/>
      <c r="D495" s="25"/>
    </row>
    <row r="496" spans="1:4" ht="12.75">
      <c r="A496" s="24"/>
      <c r="B496" s="25"/>
      <c r="C496" s="24"/>
      <c r="D496" s="25"/>
    </row>
    <row r="497" spans="1:4" ht="12.75">
      <c r="A497" s="24"/>
      <c r="B497" s="25"/>
      <c r="C497" s="24"/>
      <c r="D497" s="25"/>
    </row>
    <row r="498" spans="1:4" ht="12.75">
      <c r="A498" s="24"/>
      <c r="B498" s="25"/>
      <c r="C498" s="24"/>
      <c r="D498" s="25"/>
    </row>
    <row r="499" spans="1:4" ht="12.75">
      <c r="A499" s="24"/>
      <c r="B499" s="25"/>
      <c r="C499" s="24"/>
      <c r="D499" s="25"/>
    </row>
    <row r="500" spans="1:4" ht="12.75">
      <c r="A500" s="24"/>
      <c r="B500" s="25"/>
      <c r="C500" s="24"/>
      <c r="D500" s="25"/>
    </row>
    <row r="501" spans="1:4" ht="12.75">
      <c r="A501" s="24"/>
      <c r="B501" s="25"/>
      <c r="C501" s="24"/>
      <c r="D501" s="25"/>
    </row>
    <row r="502" spans="1:4" ht="12.75">
      <c r="A502" s="24"/>
      <c r="B502" s="25"/>
      <c r="C502" s="24"/>
      <c r="D502" s="25"/>
    </row>
    <row r="503" spans="1:4" ht="12.75">
      <c r="A503" s="24"/>
      <c r="B503" s="25"/>
      <c r="C503" s="24"/>
      <c r="D503" s="25"/>
    </row>
    <row r="504" spans="1:4" ht="12.75">
      <c r="A504" s="24"/>
      <c r="B504" s="25"/>
      <c r="C504" s="24"/>
      <c r="D504" s="25"/>
    </row>
    <row r="505" spans="1:4" ht="12.75">
      <c r="A505" s="24"/>
      <c r="B505" s="25"/>
      <c r="C505" s="24"/>
      <c r="D505" s="25"/>
    </row>
    <row r="506" spans="1:4" ht="12.75">
      <c r="A506" s="24"/>
      <c r="B506" s="25"/>
      <c r="C506" s="24"/>
      <c r="D506" s="25"/>
    </row>
    <row r="507" spans="1:4" ht="12.75">
      <c r="A507" s="24"/>
      <c r="B507" s="25"/>
      <c r="C507" s="24"/>
      <c r="D507" s="25"/>
    </row>
    <row r="508" spans="1:4" ht="12.75">
      <c r="A508" s="24"/>
      <c r="B508" s="25"/>
      <c r="C508" s="24"/>
      <c r="D508" s="25"/>
    </row>
    <row r="509" spans="1:4" ht="12.75">
      <c r="A509" s="24"/>
      <c r="B509" s="25"/>
      <c r="C509" s="24"/>
      <c r="D509" s="25"/>
    </row>
    <row r="510" spans="1:4" ht="12.75">
      <c r="A510" s="24"/>
      <c r="B510" s="25"/>
      <c r="C510" s="24"/>
      <c r="D510" s="25"/>
    </row>
    <row r="511" spans="1:4" ht="12.75">
      <c r="A511" s="24"/>
      <c r="B511" s="25"/>
      <c r="C511" s="24"/>
      <c r="D511" s="25"/>
    </row>
    <row r="512" spans="1:4" ht="12.75">
      <c r="A512" s="24"/>
      <c r="B512" s="25"/>
      <c r="C512" s="24"/>
      <c r="D512" s="25"/>
    </row>
    <row r="513" spans="1:4" ht="12.75">
      <c r="A513" s="24"/>
      <c r="B513" s="25"/>
      <c r="C513" s="24"/>
      <c r="D513" s="25"/>
    </row>
    <row r="514" spans="1:4" ht="12.75">
      <c r="A514" s="24"/>
      <c r="B514" s="25"/>
      <c r="C514" s="24"/>
      <c r="D514" s="25"/>
    </row>
    <row r="515" spans="1:4" ht="12.75">
      <c r="A515" s="24"/>
      <c r="B515" s="25"/>
      <c r="C515" s="24"/>
      <c r="D515" s="25"/>
    </row>
    <row r="516" spans="1:4" ht="12.75">
      <c r="A516" s="24"/>
      <c r="B516" s="25"/>
      <c r="C516" s="24"/>
      <c r="D516" s="25"/>
    </row>
    <row r="517" spans="1:4" ht="12.75">
      <c r="A517" s="24"/>
      <c r="B517" s="25"/>
      <c r="C517" s="24"/>
      <c r="D517" s="25"/>
    </row>
    <row r="518" spans="1:4" ht="12.75">
      <c r="A518" s="24"/>
      <c r="B518" s="25"/>
      <c r="C518" s="24"/>
      <c r="D518" s="25"/>
    </row>
    <row r="519" spans="1:4" ht="12.75">
      <c r="A519" s="24"/>
      <c r="B519" s="25"/>
      <c r="C519" s="24"/>
      <c r="D519" s="25"/>
    </row>
    <row r="520" spans="1:4" ht="12.75">
      <c r="A520" s="24"/>
      <c r="B520" s="25"/>
      <c r="C520" s="24"/>
      <c r="D520" s="25"/>
    </row>
    <row r="521" spans="1:4" ht="12.75">
      <c r="A521" s="24"/>
      <c r="B521" s="25"/>
      <c r="C521" s="24"/>
      <c r="D521" s="25"/>
    </row>
    <row r="522" spans="1:4" ht="12.75">
      <c r="A522" s="24"/>
      <c r="B522" s="25"/>
      <c r="C522" s="24"/>
      <c r="D522" s="25"/>
    </row>
    <row r="523" spans="1:4" ht="12.75">
      <c r="A523" s="24"/>
      <c r="B523" s="25"/>
      <c r="C523" s="24"/>
      <c r="D523" s="25"/>
    </row>
    <row r="524" spans="1:4" ht="12.75">
      <c r="A524" s="24"/>
      <c r="B524" s="25"/>
      <c r="C524" s="24"/>
      <c r="D524" s="25"/>
    </row>
    <row r="525" spans="1:4" ht="12.75">
      <c r="A525" s="24"/>
      <c r="B525" s="25"/>
      <c r="C525" s="24"/>
      <c r="D525" s="25"/>
    </row>
    <row r="526" spans="1:4" ht="12.75">
      <c r="A526" s="24"/>
      <c r="B526" s="25"/>
      <c r="C526" s="24"/>
      <c r="D526" s="25"/>
    </row>
    <row r="527" spans="1:4" ht="12.75">
      <c r="A527" s="24"/>
      <c r="B527" s="25"/>
      <c r="C527" s="24"/>
      <c r="D527" s="25"/>
    </row>
    <row r="528" spans="1:4" ht="12.75">
      <c r="A528" s="24"/>
      <c r="B528" s="25"/>
      <c r="C528" s="24"/>
      <c r="D528" s="25"/>
    </row>
    <row r="529" spans="1:4" ht="12.75">
      <c r="A529" s="24"/>
      <c r="B529" s="25"/>
      <c r="C529" s="24"/>
      <c r="D529" s="25"/>
    </row>
    <row r="530" spans="1:4" ht="12.75">
      <c r="A530" s="24"/>
      <c r="B530" s="25"/>
      <c r="C530" s="24"/>
      <c r="D530" s="25"/>
    </row>
    <row r="531" spans="1:4" ht="12.75">
      <c r="A531" s="24"/>
      <c r="B531" s="25"/>
      <c r="C531" s="24"/>
      <c r="D531" s="25"/>
    </row>
    <row r="532" spans="1:4" ht="12.75">
      <c r="A532" s="24"/>
      <c r="B532" s="25"/>
      <c r="C532" s="24"/>
      <c r="D532" s="25"/>
    </row>
    <row r="533" spans="1:4" ht="12.75">
      <c r="A533" s="24"/>
      <c r="B533" s="25"/>
      <c r="C533" s="24"/>
      <c r="D533" s="25"/>
    </row>
    <row r="534" spans="1:4" ht="12.75">
      <c r="A534" s="24"/>
      <c r="B534" s="25"/>
      <c r="C534" s="24"/>
      <c r="D534" s="25"/>
    </row>
    <row r="535" spans="1:4" ht="12.75">
      <c r="A535" s="24"/>
      <c r="B535" s="25"/>
      <c r="C535" s="24"/>
      <c r="D535" s="25"/>
    </row>
    <row r="536" spans="1:4" ht="12.75">
      <c r="A536" s="24"/>
      <c r="B536" s="25"/>
      <c r="C536" s="24"/>
      <c r="D536" s="25"/>
    </row>
    <row r="537" spans="1:4" ht="12.75">
      <c r="A537" s="24"/>
      <c r="B537" s="25"/>
      <c r="C537" s="24"/>
      <c r="D537" s="25"/>
    </row>
    <row r="538" spans="1:4" ht="12.75">
      <c r="A538" s="24"/>
      <c r="B538" s="25"/>
      <c r="C538" s="24"/>
      <c r="D538" s="25"/>
    </row>
    <row r="539" spans="1:4" ht="12.75">
      <c r="A539" s="24"/>
      <c r="B539" s="25"/>
      <c r="C539" s="24"/>
      <c r="D539" s="25"/>
    </row>
    <row r="540" spans="1:4" ht="12.75">
      <c r="A540" s="24"/>
      <c r="B540" s="25"/>
      <c r="C540" s="24"/>
      <c r="D540" s="25"/>
    </row>
    <row r="541" spans="1:4" ht="12.75">
      <c r="A541" s="24"/>
      <c r="B541" s="25"/>
      <c r="C541" s="24"/>
      <c r="D541" s="25"/>
    </row>
    <row r="542" spans="1:4" ht="12.75">
      <c r="A542" s="24"/>
      <c r="B542" s="25"/>
      <c r="C542" s="24"/>
      <c r="D542" s="25"/>
    </row>
    <row r="543" spans="1:4" ht="12.75">
      <c r="A543" s="24"/>
      <c r="B543" s="25"/>
      <c r="C543" s="24"/>
      <c r="D543" s="25"/>
    </row>
    <row r="544" spans="1:4" ht="12.75">
      <c r="A544" s="24"/>
      <c r="B544" s="25"/>
      <c r="C544" s="24"/>
      <c r="D544" s="25"/>
    </row>
    <row r="545" spans="1:4" ht="12.75">
      <c r="A545" s="24"/>
      <c r="B545" s="25"/>
      <c r="C545" s="24"/>
      <c r="D545" s="25"/>
    </row>
    <row r="546" spans="1:4" ht="12.75">
      <c r="A546" s="24"/>
      <c r="B546" s="25"/>
      <c r="C546" s="24"/>
      <c r="D546" s="25"/>
    </row>
    <row r="547" spans="1:4" ht="12.75">
      <c r="A547" s="24"/>
      <c r="B547" s="25"/>
      <c r="C547" s="24"/>
      <c r="D547" s="25"/>
    </row>
    <row r="548" spans="1:4" ht="12.75">
      <c r="A548" s="24"/>
      <c r="B548" s="25"/>
      <c r="C548" s="24"/>
      <c r="D548" s="25"/>
    </row>
    <row r="549" spans="1:4" ht="12.75">
      <c r="A549" s="24"/>
      <c r="B549" s="25"/>
      <c r="C549" s="24"/>
      <c r="D549" s="25"/>
    </row>
    <row r="550" spans="1:4" ht="12.75">
      <c r="A550" s="24"/>
      <c r="B550" s="25"/>
      <c r="C550" s="24"/>
      <c r="D550" s="25"/>
    </row>
    <row r="551" spans="1:4" ht="12.75">
      <c r="A551" s="24"/>
      <c r="B551" s="25"/>
      <c r="C551" s="24"/>
      <c r="D551" s="25"/>
    </row>
    <row r="552" spans="1:4" ht="12.75">
      <c r="A552" s="24"/>
      <c r="B552" s="25"/>
      <c r="C552" s="24"/>
      <c r="D552" s="25"/>
    </row>
    <row r="553" spans="1:4" ht="12.75">
      <c r="A553" s="24"/>
      <c r="B553" s="25"/>
      <c r="C553" s="24"/>
      <c r="D553" s="25"/>
    </row>
    <row r="554" spans="1:4" ht="12.75">
      <c r="A554" s="24"/>
      <c r="B554" s="25"/>
      <c r="C554" s="24"/>
      <c r="D554" s="25"/>
    </row>
    <row r="555" spans="1:4" ht="12.75">
      <c r="A555" s="24"/>
      <c r="B555" s="25"/>
      <c r="C555" s="24"/>
      <c r="D555" s="25"/>
    </row>
    <row r="556" spans="1:4" ht="12.75">
      <c r="A556" s="24"/>
      <c r="B556" s="25"/>
      <c r="C556" s="24"/>
      <c r="D556" s="25"/>
    </row>
    <row r="557" spans="1:4" ht="12.75">
      <c r="A557" s="24"/>
      <c r="B557" s="25"/>
      <c r="C557" s="24"/>
      <c r="D557" s="25"/>
    </row>
    <row r="558" spans="1:4" ht="12.75">
      <c r="A558" s="24"/>
      <c r="B558" s="25"/>
      <c r="C558" s="24"/>
      <c r="D558" s="25"/>
    </row>
    <row r="559" spans="1:4" ht="12.75">
      <c r="A559" s="24"/>
      <c r="B559" s="25"/>
      <c r="C559" s="24"/>
      <c r="D559" s="25"/>
    </row>
    <row r="560" spans="1:4" ht="12.75">
      <c r="A560" s="24"/>
      <c r="B560" s="25"/>
      <c r="C560" s="24"/>
      <c r="D560" s="25"/>
    </row>
    <row r="561" spans="1:4" ht="12.75">
      <c r="A561" s="24"/>
      <c r="B561" s="25"/>
      <c r="C561" s="24"/>
      <c r="D561" s="25"/>
    </row>
    <row r="562" spans="1:4" ht="12.75">
      <c r="A562" s="24"/>
      <c r="B562" s="25"/>
      <c r="C562" s="24"/>
      <c r="D562" s="25"/>
    </row>
    <row r="563" spans="1:4" ht="12.75">
      <c r="A563" s="24"/>
      <c r="B563" s="25"/>
      <c r="C563" s="24"/>
      <c r="D563" s="25"/>
    </row>
    <row r="564" spans="1:4" ht="12.75">
      <c r="A564" s="24"/>
      <c r="B564" s="25"/>
      <c r="C564" s="24"/>
      <c r="D564" s="25"/>
    </row>
    <row r="565" spans="1:4" ht="12.75">
      <c r="A565" s="24"/>
      <c r="B565" s="25"/>
      <c r="C565" s="24"/>
      <c r="D565" s="25"/>
    </row>
    <row r="566" spans="1:4" ht="12.75">
      <c r="A566" s="24"/>
      <c r="B566" s="25"/>
      <c r="C566" s="24"/>
      <c r="D566" s="25"/>
    </row>
    <row r="567" spans="1:4" ht="12.75">
      <c r="A567" s="24"/>
      <c r="B567" s="25"/>
      <c r="C567" s="24"/>
      <c r="D567" s="25"/>
    </row>
    <row r="568" spans="1:4" ht="12.75">
      <c r="A568" s="24"/>
      <c r="B568" s="25"/>
      <c r="C568" s="24"/>
      <c r="D568" s="25"/>
    </row>
    <row r="569" spans="1:4" ht="12.75">
      <c r="A569" s="24"/>
      <c r="B569" s="25"/>
      <c r="C569" s="24"/>
      <c r="D569" s="25"/>
    </row>
    <row r="570" spans="1:4" ht="12.75">
      <c r="A570" s="24"/>
      <c r="B570" s="25"/>
      <c r="C570" s="24"/>
      <c r="D570" s="25"/>
    </row>
    <row r="571" spans="1:4" ht="12.75">
      <c r="A571" s="24"/>
      <c r="B571" s="25"/>
      <c r="C571" s="24"/>
      <c r="D571" s="25"/>
    </row>
    <row r="572" spans="1:4" ht="12.75">
      <c r="A572" s="24"/>
      <c r="B572" s="25"/>
      <c r="C572" s="24"/>
      <c r="D572" s="25"/>
    </row>
    <row r="573" spans="1:4" ht="12.75">
      <c r="A573" s="24"/>
      <c r="B573" s="25"/>
      <c r="C573" s="24"/>
      <c r="D573" s="25"/>
    </row>
    <row r="574" spans="1:4" ht="12.75">
      <c r="A574" s="24"/>
      <c r="B574" s="25"/>
      <c r="C574" s="24"/>
      <c r="D574" s="25"/>
    </row>
    <row r="575" spans="1:4" ht="12.75">
      <c r="A575" s="24"/>
      <c r="B575" s="25"/>
      <c r="C575" s="24"/>
      <c r="D575" s="25"/>
    </row>
    <row r="576" spans="1:4" ht="12.75">
      <c r="A576" s="24"/>
      <c r="B576" s="25"/>
      <c r="C576" s="24"/>
      <c r="D576" s="25"/>
    </row>
    <row r="577" spans="1:4" ht="12.75">
      <c r="A577" s="24"/>
      <c r="B577" s="25"/>
      <c r="C577" s="24"/>
      <c r="D577" s="25"/>
    </row>
    <row r="578" spans="1:4" ht="12.75">
      <c r="A578" s="24"/>
      <c r="B578" s="25"/>
      <c r="C578" s="24"/>
      <c r="D578" s="25"/>
    </row>
    <row r="579" spans="1:4" ht="12.75">
      <c r="A579" s="24"/>
      <c r="B579" s="25"/>
      <c r="C579" s="24"/>
      <c r="D579" s="25"/>
    </row>
    <row r="580" spans="1:4" ht="12.75">
      <c r="A580" s="24"/>
      <c r="B580" s="25"/>
      <c r="C580" s="24"/>
      <c r="D580" s="25"/>
    </row>
    <row r="581" spans="1:4" ht="12.75">
      <c r="A581" s="24"/>
      <c r="B581" s="25"/>
      <c r="C581" s="24"/>
      <c r="D581" s="25"/>
    </row>
    <row r="582" spans="1:4" ht="12.75">
      <c r="A582" s="24"/>
      <c r="B582" s="25"/>
      <c r="C582" s="24"/>
      <c r="D582" s="25"/>
    </row>
    <row r="583" spans="1:4" ht="12.75">
      <c r="A583" s="24"/>
      <c r="B583" s="25"/>
      <c r="C583" s="24"/>
      <c r="D583" s="25"/>
    </row>
    <row r="584" spans="1:4" ht="12.75">
      <c r="A584" s="24"/>
      <c r="B584" s="25"/>
      <c r="C584" s="24"/>
      <c r="D584" s="25"/>
    </row>
    <row r="585" spans="1:4" ht="12.75">
      <c r="A585" s="24"/>
      <c r="B585" s="25"/>
      <c r="C585" s="24"/>
      <c r="D585" s="25"/>
    </row>
    <row r="586" spans="1:4" ht="12.75">
      <c r="A586" s="24"/>
      <c r="B586" s="25"/>
      <c r="C586" s="24"/>
      <c r="D586" s="25"/>
    </row>
    <row r="587" spans="1:4" ht="12.75">
      <c r="A587" s="24"/>
      <c r="B587" s="25"/>
      <c r="C587" s="24"/>
      <c r="D587" s="25"/>
    </row>
    <row r="588" spans="1:4" ht="12.75">
      <c r="A588" s="24"/>
      <c r="B588" s="25"/>
      <c r="C588" s="24"/>
      <c r="D588" s="25"/>
    </row>
    <row r="589" spans="1:4" ht="12.75">
      <c r="A589" s="24"/>
      <c r="B589" s="25"/>
      <c r="C589" s="24"/>
      <c r="D589" s="25"/>
    </row>
    <row r="590" spans="1:4" ht="12.75">
      <c r="A590" s="24"/>
      <c r="B590" s="25"/>
      <c r="C590" s="24"/>
      <c r="D590" s="25"/>
    </row>
    <row r="591" spans="1:4" ht="12.75">
      <c r="A591" s="24"/>
      <c r="B591" s="25"/>
      <c r="C591" s="24"/>
      <c r="D591" s="25"/>
    </row>
    <row r="592" spans="1:4" ht="12.75">
      <c r="A592" s="24"/>
      <c r="B592" s="25"/>
      <c r="C592" s="24"/>
      <c r="D592" s="25"/>
    </row>
    <row r="593" spans="1:4" ht="12.75">
      <c r="A593" s="24"/>
      <c r="B593" s="25"/>
      <c r="C593" s="24"/>
      <c r="D593" s="25"/>
    </row>
    <row r="594" spans="1:4" ht="12.75">
      <c r="A594" s="24"/>
      <c r="B594" s="25"/>
      <c r="C594" s="24"/>
      <c r="D594" s="25"/>
    </row>
    <row r="595" spans="1:4" ht="12.75">
      <c r="A595" s="24"/>
      <c r="B595" s="25"/>
      <c r="C595" s="24"/>
      <c r="D595" s="25"/>
    </row>
    <row r="596" spans="1:4" ht="12.75">
      <c r="A596" s="24"/>
      <c r="B596" s="25"/>
      <c r="C596" s="24"/>
      <c r="D596" s="25"/>
    </row>
    <row r="597" spans="1:4" ht="12.75">
      <c r="A597" s="24"/>
      <c r="B597" s="25"/>
      <c r="C597" s="24"/>
      <c r="D597" s="25"/>
    </row>
    <row r="598" spans="1:4" ht="12.75">
      <c r="A598" s="24"/>
      <c r="B598" s="25"/>
      <c r="C598" s="24"/>
      <c r="D598" s="25"/>
    </row>
    <row r="599" spans="1:4" ht="12.75">
      <c r="A599" s="24"/>
      <c r="B599" s="25"/>
      <c r="C599" s="24"/>
      <c r="D599" s="25"/>
    </row>
    <row r="600" spans="1:4" ht="12.75">
      <c r="A600" s="24"/>
      <c r="B600" s="25"/>
      <c r="C600" s="24"/>
      <c r="D600" s="25"/>
    </row>
    <row r="601" spans="1:4" ht="12.75">
      <c r="A601" s="24"/>
      <c r="B601" s="25"/>
      <c r="C601" s="24"/>
      <c r="D601" s="25"/>
    </row>
    <row r="602" spans="1:4" ht="12.75">
      <c r="A602" s="24"/>
      <c r="B602" s="25"/>
      <c r="C602" s="24"/>
      <c r="D602" s="25"/>
    </row>
    <row r="603" spans="1:4" ht="12.75">
      <c r="A603" s="24"/>
      <c r="B603" s="25"/>
      <c r="C603" s="24"/>
      <c r="D603" s="25"/>
    </row>
    <row r="604" spans="1:4" ht="12.75">
      <c r="A604" s="24"/>
      <c r="B604" s="25"/>
      <c r="C604" s="24"/>
      <c r="D604" s="25"/>
    </row>
    <row r="605" spans="1:4" ht="12.75">
      <c r="A605" s="24"/>
      <c r="B605" s="25"/>
      <c r="C605" s="24"/>
      <c r="D605" s="25"/>
    </row>
    <row r="606" spans="1:4" ht="12.75">
      <c r="A606" s="24"/>
      <c r="B606" s="25"/>
      <c r="C606" s="24"/>
      <c r="D606" s="25"/>
    </row>
    <row r="607" spans="1:4" ht="12.75">
      <c r="A607" s="24"/>
      <c r="B607" s="25"/>
      <c r="C607" s="24"/>
      <c r="D607" s="25"/>
    </row>
    <row r="608" spans="1:4" ht="12.75">
      <c r="A608" s="24"/>
      <c r="B608" s="25"/>
      <c r="C608" s="24"/>
      <c r="D608" s="25"/>
    </row>
    <row r="609" spans="1:4" ht="12.75">
      <c r="A609" s="24"/>
      <c r="B609" s="25"/>
      <c r="C609" s="24"/>
      <c r="D609" s="25"/>
    </row>
    <row r="610" spans="1:4" ht="12.75">
      <c r="A610" s="24"/>
      <c r="B610" s="25"/>
      <c r="C610" s="24"/>
      <c r="D610" s="25"/>
    </row>
    <row r="611" spans="1:4" ht="12.75">
      <c r="A611" s="24"/>
      <c r="B611" s="25"/>
      <c r="C611" s="24"/>
      <c r="D611" s="25"/>
    </row>
    <row r="612" spans="1:4" ht="12.75">
      <c r="A612" s="24"/>
      <c r="B612" s="25"/>
      <c r="C612" s="24"/>
      <c r="D612" s="25"/>
    </row>
    <row r="613" spans="1:4" ht="12.75">
      <c r="A613" s="24"/>
      <c r="B613" s="25"/>
      <c r="C613" s="24"/>
      <c r="D613" s="25"/>
    </row>
    <row r="614" spans="1:4" ht="12.75">
      <c r="A614" s="24"/>
      <c r="B614" s="25"/>
      <c r="C614" s="24"/>
      <c r="D614" s="25"/>
    </row>
    <row r="615" spans="1:4" ht="12.75">
      <c r="A615" s="24"/>
      <c r="B615" s="25"/>
      <c r="C615" s="24"/>
      <c r="D615" s="25"/>
    </row>
    <row r="616" spans="1:4" ht="12.75">
      <c r="A616" s="24"/>
      <c r="B616" s="25"/>
      <c r="C616" s="24"/>
      <c r="D616" s="25"/>
    </row>
    <row r="617" spans="1:4" ht="12.75">
      <c r="A617" s="24"/>
      <c r="B617" s="25"/>
      <c r="C617" s="24"/>
      <c r="D617" s="25"/>
    </row>
    <row r="618" spans="1:4" ht="12.75">
      <c r="A618" s="24"/>
      <c r="B618" s="25"/>
      <c r="C618" s="24"/>
      <c r="D618" s="25"/>
    </row>
    <row r="619" spans="1:4" ht="12.75">
      <c r="A619" s="24"/>
      <c r="B619" s="25"/>
      <c r="C619" s="24"/>
      <c r="D619" s="25"/>
    </row>
    <row r="620" spans="1:4" ht="12.75">
      <c r="A620" s="24"/>
      <c r="B620" s="25"/>
      <c r="C620" s="24"/>
      <c r="D620" s="25"/>
    </row>
    <row r="621" spans="1:4" ht="12.75">
      <c r="A621" s="24"/>
      <c r="B621" s="25"/>
      <c r="C621" s="24"/>
      <c r="D621" s="25"/>
    </row>
    <row r="622" spans="1:4" ht="12.75">
      <c r="A622" s="24"/>
      <c r="B622" s="25"/>
      <c r="C622" s="24"/>
      <c r="D622" s="25"/>
    </row>
    <row r="623" spans="1:4" ht="12.75">
      <c r="A623" s="24"/>
      <c r="B623" s="25"/>
      <c r="C623" s="24"/>
      <c r="D623" s="25"/>
    </row>
    <row r="624" spans="1:4" ht="12.75">
      <c r="A624" s="24"/>
      <c r="B624" s="25"/>
      <c r="C624" s="24"/>
      <c r="D624" s="25"/>
    </row>
    <row r="625" spans="1:4" ht="12.75">
      <c r="A625" s="24"/>
      <c r="B625" s="25"/>
      <c r="C625" s="24"/>
      <c r="D625" s="25"/>
    </row>
    <row r="626" spans="1:4" ht="12.75">
      <c r="A626" s="24"/>
      <c r="B626" s="25"/>
      <c r="C626" s="24"/>
      <c r="D626" s="25"/>
    </row>
    <row r="627" spans="1:4" ht="12.75">
      <c r="A627" s="24"/>
      <c r="B627" s="25"/>
      <c r="C627" s="24"/>
      <c r="D627" s="25"/>
    </row>
    <row r="628" spans="1:4" ht="12.75">
      <c r="A628" s="24"/>
      <c r="B628" s="25"/>
      <c r="C628" s="24"/>
      <c r="D628" s="25"/>
    </row>
    <row r="629" spans="1:4" ht="12.75">
      <c r="A629" s="24"/>
      <c r="B629" s="25"/>
      <c r="C629" s="24"/>
      <c r="D629" s="25"/>
    </row>
    <row r="630" spans="1:4" ht="12.75">
      <c r="A630" s="24"/>
      <c r="B630" s="25"/>
      <c r="C630" s="24"/>
      <c r="D630" s="25"/>
    </row>
    <row r="631" spans="1:4" ht="12.75">
      <c r="A631" s="24"/>
      <c r="B631" s="25"/>
      <c r="C631" s="24"/>
      <c r="D631" s="25"/>
    </row>
    <row r="632" spans="1:4" ht="12.75">
      <c r="A632" s="24"/>
      <c r="B632" s="25"/>
      <c r="C632" s="24"/>
      <c r="D632" s="25"/>
    </row>
    <row r="633" spans="1:4" ht="12.75">
      <c r="A633" s="24"/>
      <c r="B633" s="25"/>
      <c r="C633" s="24"/>
      <c r="D633" s="25"/>
    </row>
    <row r="634" spans="1:4" ht="12.75">
      <c r="A634" s="24"/>
      <c r="B634" s="25"/>
      <c r="C634" s="24"/>
      <c r="D634" s="25"/>
    </row>
    <row r="635" spans="1:4" ht="12.75">
      <c r="A635" s="24"/>
      <c r="B635" s="25"/>
      <c r="C635" s="24"/>
      <c r="D635" s="25"/>
    </row>
    <row r="636" spans="1:4" ht="12.75">
      <c r="A636" s="24"/>
      <c r="B636" s="25"/>
      <c r="C636" s="24"/>
      <c r="D636" s="25"/>
    </row>
    <row r="637" spans="1:4" ht="12.75">
      <c r="A637" s="24"/>
      <c r="B637" s="25"/>
      <c r="C637" s="24"/>
      <c r="D637" s="25"/>
    </row>
    <row r="638" spans="1:4" ht="12.75">
      <c r="A638" s="24"/>
      <c r="B638" s="25"/>
      <c r="C638" s="24"/>
      <c r="D638" s="25"/>
    </row>
    <row r="639" spans="1:4" ht="12.75">
      <c r="A639" s="24"/>
      <c r="B639" s="25"/>
      <c r="C639" s="24"/>
      <c r="D639" s="25"/>
    </row>
    <row r="640" spans="1:4" ht="12.75">
      <c r="A640" s="24"/>
      <c r="B640" s="25"/>
      <c r="C640" s="24"/>
      <c r="D640" s="25"/>
    </row>
    <row r="641" spans="1:4" ht="12.75">
      <c r="A641" s="24"/>
      <c r="B641" s="25"/>
      <c r="C641" s="24"/>
      <c r="D641" s="25"/>
    </row>
    <row r="642" spans="1:4" ht="12.75">
      <c r="A642" s="24"/>
      <c r="B642" s="25"/>
      <c r="C642" s="24"/>
      <c r="D642" s="25"/>
    </row>
    <row r="643" spans="1:4" ht="12.75">
      <c r="A643" s="24"/>
      <c r="B643" s="25"/>
      <c r="C643" s="24"/>
      <c r="D643" s="25"/>
    </row>
    <row r="644" spans="1:4" ht="12.75">
      <c r="A644" s="24"/>
      <c r="B644" s="25"/>
      <c r="C644" s="24"/>
      <c r="D644" s="25"/>
    </row>
    <row r="645" spans="1:4" ht="12.75">
      <c r="A645" s="24"/>
      <c r="B645" s="25"/>
      <c r="C645" s="24"/>
      <c r="D645" s="25"/>
    </row>
    <row r="646" spans="1:4" ht="12.75">
      <c r="A646" s="24"/>
      <c r="B646" s="25"/>
      <c r="C646" s="24"/>
      <c r="D646" s="25"/>
    </row>
    <row r="647" spans="1:4" ht="12.75">
      <c r="A647" s="24"/>
      <c r="B647" s="25"/>
      <c r="C647" s="24"/>
      <c r="D647" s="25"/>
    </row>
    <row r="648" spans="1:4" ht="12.75">
      <c r="A648" s="24"/>
      <c r="B648" s="25"/>
      <c r="C648" s="24"/>
      <c r="D648" s="25"/>
    </row>
    <row r="649" spans="1:4" ht="12.75">
      <c r="A649" s="24"/>
      <c r="B649" s="25"/>
      <c r="C649" s="24"/>
      <c r="D649" s="25"/>
    </row>
    <row r="650" spans="1:4" ht="12.75">
      <c r="A650" s="24"/>
      <c r="B650" s="25"/>
      <c r="C650" s="24"/>
      <c r="D650" s="25"/>
    </row>
    <row r="651" spans="1:4" ht="12.75">
      <c r="A651" s="24"/>
      <c r="B651" s="25"/>
      <c r="C651" s="24"/>
      <c r="D651" s="25"/>
    </row>
    <row r="652" spans="1:4" ht="12.75">
      <c r="A652" s="24"/>
      <c r="B652" s="25"/>
      <c r="C652" s="24"/>
      <c r="D652" s="25"/>
    </row>
    <row r="653" spans="1:4" ht="12.75">
      <c r="A653" s="24"/>
      <c r="B653" s="25"/>
      <c r="C653" s="24"/>
      <c r="D653" s="25"/>
    </row>
    <row r="654" spans="1:4" ht="12.75">
      <c r="A654" s="24"/>
      <c r="B654" s="25"/>
      <c r="C654" s="24"/>
      <c r="D654" s="25"/>
    </row>
    <row r="655" spans="1:4" ht="12.75">
      <c r="A655" s="24"/>
      <c r="B655" s="25"/>
      <c r="C655" s="24"/>
      <c r="D655" s="25"/>
    </row>
    <row r="656" spans="1:4" ht="12.75">
      <c r="A656" s="24"/>
      <c r="B656" s="25"/>
      <c r="C656" s="24"/>
      <c r="D656" s="25"/>
    </row>
    <row r="657" spans="1:4" ht="12.75">
      <c r="A657" s="24"/>
      <c r="B657" s="25"/>
      <c r="C657" s="24"/>
      <c r="D657" s="25"/>
    </row>
    <row r="658" spans="1:4" ht="12.75">
      <c r="A658" s="24"/>
      <c r="B658" s="25"/>
      <c r="C658" s="24"/>
      <c r="D658" s="25"/>
    </row>
    <row r="659" spans="1:4" ht="12.75">
      <c r="A659" s="24"/>
      <c r="B659" s="25"/>
      <c r="C659" s="24"/>
      <c r="D659" s="25"/>
    </row>
    <row r="660" spans="1:4" ht="12.75">
      <c r="A660" s="24"/>
      <c r="B660" s="25"/>
      <c r="C660" s="24"/>
      <c r="D660" s="25"/>
    </row>
    <row r="661" spans="1:4" ht="12.75">
      <c r="A661" s="24"/>
      <c r="B661" s="25"/>
      <c r="C661" s="24"/>
      <c r="D661" s="25"/>
    </row>
    <row r="662" spans="1:4" ht="12.75">
      <c r="A662" s="24"/>
      <c r="B662" s="25"/>
      <c r="C662" s="24"/>
      <c r="D662" s="25"/>
    </row>
    <row r="663" spans="1:4" ht="12.75">
      <c r="A663" s="24"/>
      <c r="B663" s="25"/>
      <c r="C663" s="24"/>
      <c r="D663" s="25"/>
    </row>
    <row r="664" spans="1:4" ht="12.75">
      <c r="A664" s="24"/>
      <c r="B664" s="25"/>
      <c r="C664" s="24"/>
      <c r="D664" s="25"/>
    </row>
    <row r="665" spans="1:4" ht="12.75">
      <c r="A665" s="24"/>
      <c r="B665" s="25"/>
      <c r="C665" s="24"/>
      <c r="D665" s="25"/>
    </row>
    <row r="666" spans="1:4" ht="12.75">
      <c r="A666" s="24"/>
      <c r="B666" s="25"/>
      <c r="C666" s="24"/>
      <c r="D666" s="25"/>
    </row>
    <row r="667" spans="1:4" ht="12.75">
      <c r="A667" s="24"/>
      <c r="B667" s="25"/>
      <c r="C667" s="24"/>
      <c r="D667" s="25"/>
    </row>
    <row r="668" spans="1:4" ht="12.75">
      <c r="A668" s="24"/>
      <c r="B668" s="25"/>
      <c r="C668" s="24"/>
      <c r="D668" s="25"/>
    </row>
    <row r="669" spans="1:4" ht="12.75">
      <c r="A669" s="24"/>
      <c r="B669" s="25"/>
      <c r="C669" s="24"/>
      <c r="D669" s="25"/>
    </row>
    <row r="670" spans="1:4" ht="12.75">
      <c r="A670" s="24"/>
      <c r="B670" s="25"/>
      <c r="C670" s="24"/>
      <c r="D670" s="25"/>
    </row>
    <row r="671" spans="1:4" ht="12.75">
      <c r="A671" s="24"/>
      <c r="B671" s="25"/>
      <c r="C671" s="24"/>
      <c r="D671" s="25"/>
    </row>
    <row r="672" spans="1:4" ht="12.75">
      <c r="A672" s="24"/>
      <c r="B672" s="25"/>
      <c r="C672" s="24"/>
      <c r="D672" s="25"/>
    </row>
    <row r="673" spans="1:4" ht="12.75">
      <c r="A673" s="24"/>
      <c r="B673" s="25"/>
      <c r="C673" s="24"/>
      <c r="D673" s="25"/>
    </row>
    <row r="674" spans="1:4" ht="12.75">
      <c r="A674" s="24"/>
      <c r="B674" s="25"/>
      <c r="C674" s="24"/>
      <c r="D674" s="25"/>
    </row>
    <row r="675" spans="1:4" ht="12.75">
      <c r="A675" s="24"/>
      <c r="B675" s="25"/>
      <c r="C675" s="24"/>
      <c r="D675" s="25"/>
    </row>
    <row r="676" spans="1:4" ht="12.75">
      <c r="A676" s="24"/>
      <c r="B676" s="25"/>
      <c r="C676" s="24"/>
      <c r="D676" s="25"/>
    </row>
    <row r="677" spans="1:4" ht="12.75">
      <c r="A677" s="24"/>
      <c r="B677" s="25"/>
      <c r="C677" s="24"/>
      <c r="D677" s="25"/>
    </row>
    <row r="678" spans="1:4" ht="12.75">
      <c r="A678" s="24"/>
      <c r="B678" s="25"/>
      <c r="C678" s="24"/>
      <c r="D678" s="25"/>
    </row>
    <row r="679" spans="1:4" ht="12.75">
      <c r="A679" s="24"/>
      <c r="B679" s="25"/>
      <c r="C679" s="24"/>
      <c r="D679" s="25"/>
    </row>
    <row r="680" spans="1:4" ht="12.75">
      <c r="A680" s="24"/>
      <c r="B680" s="25"/>
      <c r="C680" s="24"/>
      <c r="D680" s="25"/>
    </row>
    <row r="681" spans="1:4" ht="12.75">
      <c r="A681" s="24"/>
      <c r="B681" s="25"/>
      <c r="C681" s="24"/>
      <c r="D681" s="25"/>
    </row>
    <row r="682" spans="1:4" ht="12.75">
      <c r="A682" s="24"/>
      <c r="B682" s="25"/>
      <c r="C682" s="24"/>
      <c r="D682" s="25"/>
    </row>
    <row r="683" spans="1:4" ht="12.75">
      <c r="A683" s="24"/>
      <c r="B683" s="25"/>
      <c r="C683" s="24"/>
      <c r="D683" s="25"/>
    </row>
    <row r="684" spans="1:4" ht="12.75">
      <c r="A684" s="24"/>
      <c r="B684" s="25"/>
      <c r="C684" s="24"/>
      <c r="D684" s="25"/>
    </row>
    <row r="685" spans="1:4" ht="12.75">
      <c r="A685" s="24"/>
      <c r="B685" s="25"/>
      <c r="C685" s="24"/>
      <c r="D685" s="25"/>
    </row>
    <row r="686" spans="1:4" ht="12.75">
      <c r="A686" s="24"/>
      <c r="B686" s="25"/>
      <c r="C686" s="24"/>
      <c r="D686" s="25"/>
    </row>
    <row r="687" spans="1:4" ht="12.75">
      <c r="A687" s="24"/>
      <c r="B687" s="25"/>
      <c r="C687" s="24"/>
      <c r="D687" s="25"/>
    </row>
    <row r="688" spans="1:4" ht="12.75">
      <c r="A688" s="24"/>
      <c r="B688" s="25"/>
      <c r="C688" s="24"/>
      <c r="D688" s="25"/>
    </row>
    <row r="689" spans="1:4" ht="12.75">
      <c r="A689" s="24"/>
      <c r="B689" s="25"/>
      <c r="C689" s="24"/>
      <c r="D689" s="25"/>
    </row>
    <row r="690" spans="1:4" ht="12.75">
      <c r="A690" s="24"/>
      <c r="B690" s="25"/>
      <c r="C690" s="24"/>
      <c r="D690" s="25"/>
    </row>
    <row r="691" spans="1:4" ht="12.75">
      <c r="A691" s="24"/>
      <c r="B691" s="25"/>
      <c r="C691" s="24"/>
      <c r="D691" s="25"/>
    </row>
    <row r="692" spans="1:4" ht="12.75">
      <c r="A692" s="24"/>
      <c r="B692" s="25"/>
      <c r="C692" s="24"/>
      <c r="D692" s="25"/>
    </row>
    <row r="693" spans="1:4" ht="12.75">
      <c r="A693" s="24"/>
      <c r="B693" s="25"/>
      <c r="C693" s="24"/>
      <c r="D693" s="25"/>
    </row>
    <row r="694" spans="1:4" ht="12.75">
      <c r="A694" s="24"/>
      <c r="B694" s="25"/>
      <c r="C694" s="24"/>
      <c r="D694" s="25"/>
    </row>
    <row r="695" spans="1:4" ht="12.75">
      <c r="A695" s="24"/>
      <c r="B695" s="25"/>
      <c r="C695" s="24"/>
      <c r="D695" s="25"/>
    </row>
    <row r="696" spans="1:4" ht="12.75">
      <c r="A696" s="24"/>
      <c r="B696" s="25"/>
      <c r="C696" s="24"/>
      <c r="D696" s="25"/>
    </row>
    <row r="697" spans="1:4" ht="12.75">
      <c r="A697" s="24"/>
      <c r="B697" s="25"/>
      <c r="C697" s="24"/>
      <c r="D697" s="25"/>
    </row>
    <row r="698" spans="1:4" ht="12.75">
      <c r="A698" s="24"/>
      <c r="B698" s="25"/>
      <c r="C698" s="24"/>
      <c r="D698" s="25"/>
    </row>
    <row r="699" spans="1:4" ht="12.75">
      <c r="A699" s="24"/>
      <c r="B699" s="25"/>
      <c r="C699" s="24"/>
      <c r="D699" s="25"/>
    </row>
    <row r="700" spans="1:4" ht="12.75">
      <c r="A700" s="24"/>
      <c r="B700" s="25"/>
      <c r="C700" s="24"/>
      <c r="D700" s="25"/>
    </row>
    <row r="701" spans="1:4" ht="12.75">
      <c r="A701" s="24"/>
      <c r="B701" s="25"/>
      <c r="C701" s="24"/>
      <c r="D701" s="25"/>
    </row>
    <row r="702" spans="1:4" ht="12.75">
      <c r="A702" s="24"/>
      <c r="B702" s="25"/>
      <c r="C702" s="24"/>
      <c r="D702" s="25"/>
    </row>
    <row r="703" spans="1:4" ht="12.75">
      <c r="A703" s="24"/>
      <c r="B703" s="25"/>
      <c r="C703" s="24"/>
      <c r="D703" s="25"/>
    </row>
    <row r="704" spans="1:4" ht="12.75">
      <c r="A704" s="24"/>
      <c r="B704" s="25"/>
      <c r="C704" s="24"/>
      <c r="D704" s="25"/>
    </row>
    <row r="705" spans="1:4" ht="12.75">
      <c r="A705" s="24"/>
      <c r="B705" s="25"/>
      <c r="C705" s="24"/>
      <c r="D705" s="25"/>
    </row>
    <row r="706" spans="1:4" ht="12.75">
      <c r="A706" s="24"/>
      <c r="B706" s="25"/>
      <c r="C706" s="24"/>
      <c r="D706" s="25"/>
    </row>
    <row r="707" spans="1:4" ht="12.75">
      <c r="A707" s="24"/>
      <c r="B707" s="25"/>
      <c r="C707" s="24"/>
      <c r="D707" s="25"/>
    </row>
    <row r="708" spans="1:4" ht="12.75">
      <c r="A708" s="24"/>
      <c r="B708" s="25"/>
      <c r="C708" s="24"/>
      <c r="D708" s="25"/>
    </row>
    <row r="709" spans="1:4" ht="12.75">
      <c r="A709" s="24"/>
      <c r="B709" s="25"/>
      <c r="C709" s="24"/>
      <c r="D709" s="25"/>
    </row>
    <row r="710" spans="1:4" ht="12.75">
      <c r="A710" s="24"/>
      <c r="B710" s="25"/>
      <c r="C710" s="24"/>
      <c r="D710" s="25"/>
    </row>
    <row r="711" spans="1:4" ht="12.75">
      <c r="A711" s="24"/>
      <c r="B711" s="25"/>
      <c r="C711" s="24"/>
      <c r="D711" s="25"/>
    </row>
    <row r="712" spans="1:4" ht="12.75">
      <c r="A712" s="24"/>
      <c r="B712" s="25"/>
      <c r="C712" s="24"/>
      <c r="D712" s="25"/>
    </row>
    <row r="713" spans="1:4" ht="12.75">
      <c r="A713" s="24"/>
      <c r="B713" s="25"/>
      <c r="C713" s="24"/>
      <c r="D713" s="25"/>
    </row>
    <row r="714" spans="1:4" ht="12.75">
      <c r="A714" s="24"/>
      <c r="B714" s="25"/>
      <c r="C714" s="24"/>
      <c r="D714" s="25"/>
    </row>
    <row r="715" spans="1:4" ht="12.75">
      <c r="A715" s="24"/>
      <c r="B715" s="25"/>
      <c r="C715" s="24"/>
      <c r="D715" s="25"/>
    </row>
    <row r="716" spans="1:4" ht="12.75">
      <c r="A716" s="24"/>
      <c r="B716" s="25"/>
      <c r="C716" s="24"/>
      <c r="D716" s="25"/>
    </row>
    <row r="717" spans="1:4" ht="12.75">
      <c r="A717" s="24"/>
      <c r="B717" s="25"/>
      <c r="C717" s="24"/>
      <c r="D717" s="25"/>
    </row>
    <row r="718" spans="1:4" ht="12.75">
      <c r="A718" s="24"/>
      <c r="B718" s="25"/>
      <c r="C718" s="24"/>
      <c r="D718" s="25"/>
    </row>
    <row r="719" spans="1:4" ht="12.75">
      <c r="A719" s="24"/>
      <c r="B719" s="25"/>
      <c r="C719" s="24"/>
      <c r="D719" s="25"/>
    </row>
    <row r="720" spans="1:4" ht="12.75">
      <c r="A720" s="24"/>
      <c r="B720" s="25"/>
      <c r="C720" s="24"/>
      <c r="D720" s="25"/>
    </row>
    <row r="721" spans="1:4" ht="12.75">
      <c r="A721" s="24"/>
      <c r="B721" s="25"/>
      <c r="C721" s="24"/>
      <c r="D721" s="25"/>
    </row>
    <row r="722" spans="1:4" ht="12.75">
      <c r="A722" s="24"/>
      <c r="B722" s="25"/>
      <c r="C722" s="24"/>
      <c r="D722" s="25"/>
    </row>
    <row r="723" spans="1:4" ht="12.75">
      <c r="A723" s="24"/>
      <c r="B723" s="25"/>
      <c r="C723" s="24"/>
      <c r="D723" s="25"/>
    </row>
    <row r="724" spans="1:4" ht="12.75">
      <c r="A724" s="24"/>
      <c r="B724" s="25"/>
      <c r="C724" s="24"/>
      <c r="D724" s="25"/>
    </row>
    <row r="725" spans="1:4" ht="12.75">
      <c r="A725" s="24"/>
      <c r="B725" s="25"/>
      <c r="C725" s="24"/>
      <c r="D725" s="25"/>
    </row>
    <row r="726" spans="1:4" ht="12.75">
      <c r="A726" s="24"/>
      <c r="B726" s="25"/>
      <c r="C726" s="24"/>
      <c r="D726" s="25"/>
    </row>
    <row r="727" spans="1:4" ht="12.75">
      <c r="A727" s="24"/>
      <c r="B727" s="25"/>
      <c r="C727" s="24"/>
      <c r="D727" s="25"/>
    </row>
    <row r="728" spans="1:4" ht="12.75">
      <c r="A728" s="24"/>
      <c r="B728" s="25"/>
      <c r="C728" s="24"/>
      <c r="D728" s="25"/>
    </row>
    <row r="729" spans="1:4" ht="12.75">
      <c r="A729" s="24"/>
      <c r="B729" s="25"/>
      <c r="C729" s="24"/>
      <c r="D729" s="25"/>
    </row>
    <row r="730" spans="1:4" ht="12.75">
      <c r="A730" s="24"/>
      <c r="B730" s="25"/>
      <c r="C730" s="24"/>
      <c r="D730" s="25"/>
    </row>
    <row r="731" spans="1:4" ht="12.75">
      <c r="A731" s="24"/>
      <c r="B731" s="25"/>
      <c r="C731" s="24"/>
      <c r="D731" s="25"/>
    </row>
    <row r="732" spans="1:4" ht="12.75">
      <c r="A732" s="24"/>
      <c r="B732" s="25"/>
      <c r="C732" s="24"/>
      <c r="D732" s="25"/>
    </row>
    <row r="733" spans="1:4" ht="12.75">
      <c r="A733" s="24"/>
      <c r="B733" s="25"/>
      <c r="C733" s="24"/>
      <c r="D733" s="25"/>
    </row>
    <row r="734" spans="1:4" ht="12.75">
      <c r="A734" s="24"/>
      <c r="B734" s="25"/>
      <c r="C734" s="24"/>
      <c r="D734" s="25"/>
    </row>
    <row r="735" spans="1:4" ht="12.75">
      <c r="A735" s="24"/>
      <c r="B735" s="25"/>
      <c r="C735" s="24"/>
      <c r="D735" s="25"/>
    </row>
    <row r="736" spans="1:4" ht="12.75">
      <c r="A736" s="24"/>
      <c r="B736" s="25"/>
      <c r="C736" s="24"/>
      <c r="D736" s="25"/>
    </row>
    <row r="737" spans="1:4" ht="12.75">
      <c r="A737" s="24"/>
      <c r="B737" s="25"/>
      <c r="C737" s="24"/>
      <c r="D737" s="25"/>
    </row>
    <row r="738" spans="1:4" ht="12.75">
      <c r="A738" s="24"/>
      <c r="B738" s="25"/>
      <c r="C738" s="24"/>
      <c r="D738" s="25"/>
    </row>
    <row r="739" spans="1:4" ht="12.75">
      <c r="A739" s="24"/>
      <c r="B739" s="25"/>
      <c r="C739" s="24"/>
      <c r="D739" s="25"/>
    </row>
    <row r="740" spans="1:4" ht="12.75">
      <c r="A740" s="24"/>
      <c r="B740" s="25"/>
      <c r="C740" s="24"/>
      <c r="D740" s="25"/>
    </row>
    <row r="741" spans="1:4" ht="12.75">
      <c r="A741" s="24"/>
      <c r="B741" s="25"/>
      <c r="C741" s="24"/>
      <c r="D741" s="25"/>
    </row>
    <row r="742" spans="1:4" ht="12.75">
      <c r="A742" s="24"/>
      <c r="B742" s="25"/>
      <c r="C742" s="24"/>
      <c r="D742" s="25"/>
    </row>
    <row r="743" spans="1:4" ht="12.75">
      <c r="A743" s="24"/>
      <c r="B743" s="25"/>
      <c r="C743" s="24"/>
      <c r="D743" s="25"/>
    </row>
    <row r="744" spans="1:4" ht="12.75">
      <c r="A744" s="24"/>
      <c r="B744" s="25"/>
      <c r="C744" s="24"/>
      <c r="D744" s="25"/>
    </row>
    <row r="745" spans="1:4" ht="12.75">
      <c r="A745" s="24"/>
      <c r="B745" s="25"/>
      <c r="C745" s="24"/>
      <c r="D745" s="25"/>
    </row>
    <row r="746" spans="1:4" ht="12.75">
      <c r="A746" s="24"/>
      <c r="B746" s="25"/>
      <c r="C746" s="24"/>
      <c r="D746" s="25"/>
    </row>
    <row r="747" spans="1:4" ht="12.75">
      <c r="A747" s="24"/>
      <c r="B747" s="25"/>
      <c r="C747" s="24"/>
      <c r="D747" s="25"/>
    </row>
    <row r="748" spans="1:4" ht="12.75">
      <c r="A748" s="24"/>
      <c r="B748" s="25"/>
      <c r="C748" s="24"/>
      <c r="D748" s="25"/>
    </row>
    <row r="749" spans="1:4" ht="12.75">
      <c r="A749" s="24"/>
      <c r="B749" s="25"/>
      <c r="C749" s="24"/>
      <c r="D749" s="25"/>
    </row>
    <row r="750" spans="1:4" ht="12.75">
      <c r="A750" s="24"/>
      <c r="B750" s="25"/>
      <c r="C750" s="24"/>
      <c r="D750" s="25"/>
    </row>
    <row r="751" spans="1:4" ht="12.75">
      <c r="A751" s="24"/>
      <c r="B751" s="25"/>
      <c r="C751" s="24"/>
      <c r="D751" s="25"/>
    </row>
    <row r="752" spans="1:4" ht="12.75">
      <c r="A752" s="24"/>
      <c r="B752" s="25"/>
      <c r="C752" s="24"/>
      <c r="D752" s="25"/>
    </row>
    <row r="753" spans="1:4" ht="12.75">
      <c r="A753" s="24"/>
      <c r="B753" s="25"/>
      <c r="C753" s="24"/>
      <c r="D753" s="25"/>
    </row>
    <row r="754" spans="1:4" ht="12.75">
      <c r="A754" s="24"/>
      <c r="B754" s="25"/>
      <c r="C754" s="24"/>
      <c r="D754" s="25"/>
    </row>
    <row r="755" spans="1:4" ht="12.75">
      <c r="A755" s="24"/>
      <c r="B755" s="25"/>
      <c r="C755" s="24"/>
      <c r="D755" s="25"/>
    </row>
    <row r="756" spans="1:4" ht="12.75">
      <c r="A756" s="24"/>
      <c r="B756" s="25"/>
      <c r="C756" s="24"/>
      <c r="D756" s="25"/>
    </row>
    <row r="757" spans="1:4" ht="12.75">
      <c r="A757" s="24"/>
      <c r="B757" s="25"/>
      <c r="C757" s="24"/>
      <c r="D757" s="25"/>
    </row>
    <row r="758" spans="1:4" ht="12.75">
      <c r="A758" s="24"/>
      <c r="B758" s="25"/>
      <c r="C758" s="24"/>
      <c r="D758" s="25"/>
    </row>
    <row r="759" spans="1:4" ht="12.75">
      <c r="A759" s="24"/>
      <c r="B759" s="25"/>
      <c r="C759" s="24"/>
      <c r="D759" s="25"/>
    </row>
    <row r="760" spans="1:4" ht="12.75">
      <c r="A760" s="24"/>
      <c r="B760" s="25"/>
      <c r="C760" s="24"/>
      <c r="D760" s="25"/>
    </row>
    <row r="761" spans="1:4" ht="12.75">
      <c r="A761" s="24"/>
      <c r="B761" s="25"/>
      <c r="C761" s="24"/>
      <c r="D761" s="25"/>
    </row>
    <row r="762" spans="1:4" ht="12.75">
      <c r="A762" s="24"/>
      <c r="B762" s="25"/>
      <c r="C762" s="24"/>
      <c r="D762" s="25"/>
    </row>
    <row r="763" spans="1:4" ht="12.75">
      <c r="A763" s="24"/>
      <c r="B763" s="25"/>
      <c r="C763" s="24"/>
      <c r="D763" s="25"/>
    </row>
    <row r="764" spans="1:4" ht="12.75">
      <c r="A764" s="24"/>
      <c r="B764" s="25"/>
      <c r="C764" s="24"/>
      <c r="D764" s="25"/>
    </row>
    <row r="765" spans="1:4" ht="12.75">
      <c r="A765" s="24"/>
      <c r="B765" s="25"/>
      <c r="C765" s="24"/>
      <c r="D765" s="25"/>
    </row>
    <row r="766" spans="1:4" ht="12.75">
      <c r="A766" s="24"/>
      <c r="B766" s="25"/>
      <c r="C766" s="24"/>
      <c r="D766" s="25"/>
    </row>
    <row r="767" spans="1:4" ht="12.75">
      <c r="A767" s="24"/>
      <c r="B767" s="25"/>
      <c r="C767" s="24"/>
      <c r="D767" s="25"/>
    </row>
    <row r="768" spans="1:4" ht="12.75">
      <c r="A768" s="24"/>
      <c r="B768" s="25"/>
      <c r="C768" s="24"/>
      <c r="D768" s="25"/>
    </row>
    <row r="769" spans="1:4" ht="12.75">
      <c r="A769" s="24"/>
      <c r="B769" s="25"/>
      <c r="C769" s="24"/>
      <c r="D769" s="25"/>
    </row>
    <row r="770" spans="1:4" ht="12.75">
      <c r="A770" s="24"/>
      <c r="B770" s="25"/>
      <c r="C770" s="24"/>
      <c r="D770" s="25"/>
    </row>
    <row r="771" spans="1:4" ht="12.75">
      <c r="A771" s="24"/>
      <c r="B771" s="25"/>
      <c r="C771" s="24"/>
      <c r="D771" s="25"/>
    </row>
    <row r="772" spans="1:4" ht="12.75">
      <c r="A772" s="24"/>
      <c r="B772" s="25"/>
      <c r="C772" s="24"/>
      <c r="D772" s="25"/>
    </row>
    <row r="773" spans="1:4" ht="12.75">
      <c r="A773" s="24"/>
      <c r="B773" s="25"/>
      <c r="C773" s="24"/>
      <c r="D773" s="25"/>
    </row>
    <row r="774" spans="1:4" ht="12.75">
      <c r="A774" s="24"/>
      <c r="B774" s="25"/>
      <c r="C774" s="24"/>
      <c r="D774" s="25"/>
    </row>
    <row r="775" spans="1:4" ht="12.75">
      <c r="A775" s="24"/>
      <c r="B775" s="25"/>
      <c r="C775" s="24"/>
      <c r="D775" s="25"/>
    </row>
    <row r="776" spans="1:4" ht="12.75">
      <c r="A776" s="24"/>
      <c r="B776" s="25"/>
      <c r="C776" s="24"/>
      <c r="D776" s="25"/>
    </row>
    <row r="777" spans="1:4" ht="12.75">
      <c r="A777" s="24"/>
      <c r="B777" s="25"/>
      <c r="C777" s="24"/>
      <c r="D777" s="25"/>
    </row>
    <row r="778" spans="1:4" ht="12.75">
      <c r="A778" s="24"/>
      <c r="B778" s="25"/>
      <c r="C778" s="24"/>
      <c r="D778" s="25"/>
    </row>
    <row r="779" spans="1:4" ht="12.75">
      <c r="A779" s="24"/>
      <c r="B779" s="25"/>
      <c r="C779" s="24"/>
      <c r="D779" s="25"/>
    </row>
    <row r="780" spans="1:4" ht="12.75">
      <c r="A780" s="24"/>
      <c r="B780" s="25"/>
      <c r="C780" s="24"/>
      <c r="D780" s="25"/>
    </row>
    <row r="781" spans="1:4" ht="12.75">
      <c r="A781" s="24"/>
      <c r="B781" s="25"/>
      <c r="C781" s="24"/>
      <c r="D781" s="25"/>
    </row>
    <row r="782" spans="1:4" ht="12.75">
      <c r="A782" s="24"/>
      <c r="B782" s="25"/>
      <c r="C782" s="24"/>
      <c r="D782" s="25"/>
    </row>
    <row r="783" spans="1:4" ht="12.75">
      <c r="A783" s="24"/>
      <c r="B783" s="25"/>
      <c r="C783" s="24"/>
      <c r="D783" s="25"/>
    </row>
    <row r="784" spans="1:4" ht="12.75">
      <c r="A784" s="24"/>
      <c r="B784" s="25"/>
      <c r="C784" s="24"/>
      <c r="D784" s="25"/>
    </row>
    <row r="785" spans="1:4" ht="12.75">
      <c r="A785" s="24"/>
      <c r="B785" s="25"/>
      <c r="C785" s="24"/>
      <c r="D785" s="25"/>
    </row>
    <row r="786" spans="1:4" ht="12.75">
      <c r="A786" s="24"/>
      <c r="B786" s="25"/>
      <c r="C786" s="24"/>
      <c r="D786" s="25"/>
    </row>
    <row r="787" spans="1:4" ht="12.75">
      <c r="A787" s="24"/>
      <c r="B787" s="25"/>
      <c r="C787" s="24"/>
      <c r="D787" s="25"/>
    </row>
    <row r="788" spans="1:4" ht="12.75">
      <c r="A788" s="24"/>
      <c r="B788" s="25"/>
      <c r="C788" s="24"/>
      <c r="D788" s="25"/>
    </row>
    <row r="789" spans="1:4" ht="12.75">
      <c r="A789" s="24"/>
      <c r="B789" s="25"/>
      <c r="C789" s="24"/>
      <c r="D789" s="25"/>
    </row>
    <row r="790" spans="1:4" ht="12.75">
      <c r="A790" s="24"/>
      <c r="B790" s="25"/>
      <c r="C790" s="24"/>
      <c r="D790" s="25"/>
    </row>
    <row r="791" spans="1:4" ht="12.75">
      <c r="A791" s="24"/>
      <c r="B791" s="25"/>
      <c r="C791" s="24"/>
      <c r="D791" s="25"/>
    </row>
    <row r="792" spans="1:4" ht="12.75">
      <c r="A792" s="24"/>
      <c r="B792" s="25"/>
      <c r="C792" s="24"/>
      <c r="D792" s="25"/>
    </row>
    <row r="793" spans="1:4" ht="12.75">
      <c r="A793" s="24"/>
      <c r="B793" s="25"/>
      <c r="C793" s="24"/>
      <c r="D793" s="25"/>
    </row>
    <row r="794" spans="1:4" ht="12.75">
      <c r="A794" s="24"/>
      <c r="B794" s="25"/>
      <c r="C794" s="24"/>
      <c r="D794" s="25"/>
    </row>
    <row r="795" spans="1:4" ht="12.75">
      <c r="A795" s="24"/>
      <c r="B795" s="25"/>
      <c r="C795" s="24"/>
      <c r="D795" s="25"/>
    </row>
    <row r="796" spans="1:4" ht="12.75">
      <c r="A796" s="24"/>
      <c r="B796" s="25"/>
      <c r="C796" s="24"/>
      <c r="D796" s="25"/>
    </row>
    <row r="797" spans="1:4" ht="12.75">
      <c r="A797" s="24"/>
      <c r="B797" s="25"/>
      <c r="C797" s="24"/>
      <c r="D797" s="25"/>
    </row>
    <row r="798" spans="1:4" ht="12.75">
      <c r="A798" s="24"/>
      <c r="B798" s="25"/>
      <c r="C798" s="24"/>
      <c r="D798" s="25"/>
    </row>
    <row r="799" spans="1:4" ht="12.75">
      <c r="A799" s="24"/>
      <c r="B799" s="25"/>
      <c r="C799" s="24"/>
      <c r="D799" s="25"/>
    </row>
    <row r="800" spans="1:4" ht="12.75">
      <c r="A800" s="24"/>
      <c r="B800" s="25"/>
      <c r="C800" s="24"/>
      <c r="D800" s="25"/>
    </row>
    <row r="801" spans="1:4" ht="12.75">
      <c r="A801" s="24"/>
      <c r="B801" s="25"/>
      <c r="C801" s="24"/>
      <c r="D801" s="25"/>
    </row>
    <row r="802" spans="1:4" ht="12.75">
      <c r="A802" s="24"/>
      <c r="B802" s="25"/>
      <c r="C802" s="24"/>
      <c r="D802" s="25"/>
    </row>
    <row r="803" spans="1:4" ht="12.75">
      <c r="A803" s="24"/>
      <c r="B803" s="25"/>
      <c r="C803" s="24"/>
      <c r="D803" s="25"/>
    </row>
    <row r="804" spans="1:4" ht="12.75">
      <c r="A804" s="24"/>
      <c r="B804" s="25"/>
      <c r="C804" s="24"/>
      <c r="D804" s="25"/>
    </row>
    <row r="805" spans="1:4" ht="12.75">
      <c r="A805" s="24"/>
      <c r="B805" s="25"/>
      <c r="C805" s="24"/>
      <c r="D805" s="25"/>
    </row>
    <row r="806" spans="1:4" ht="12.75">
      <c r="A806" s="24"/>
      <c r="B806" s="25"/>
      <c r="C806" s="24"/>
      <c r="D806" s="25"/>
    </row>
    <row r="807" spans="1:4" ht="12.75">
      <c r="A807" s="24"/>
      <c r="B807" s="25"/>
      <c r="C807" s="24"/>
      <c r="D807" s="25"/>
    </row>
    <row r="808" spans="1:4" ht="12.75">
      <c r="A808" s="24"/>
      <c r="B808" s="25"/>
      <c r="C808" s="24"/>
      <c r="D808" s="25"/>
    </row>
    <row r="809" spans="1:4" ht="12.75">
      <c r="A809" s="24"/>
      <c r="B809" s="25"/>
      <c r="C809" s="24"/>
      <c r="D809" s="25"/>
    </row>
    <row r="810" spans="1:4" ht="12.75">
      <c r="A810" s="24"/>
      <c r="B810" s="25"/>
      <c r="C810" s="24"/>
      <c r="D810" s="25"/>
    </row>
    <row r="811" spans="1:4" ht="12.75">
      <c r="A811" s="24"/>
      <c r="B811" s="25"/>
      <c r="C811" s="24"/>
      <c r="D811" s="25"/>
    </row>
    <row r="812" spans="1:4" ht="12.75">
      <c r="A812" s="24"/>
      <c r="B812" s="25"/>
      <c r="C812" s="24"/>
      <c r="D812" s="25"/>
    </row>
    <row r="813" spans="1:4" ht="12.75">
      <c r="A813" s="24"/>
      <c r="B813" s="25"/>
      <c r="C813" s="24"/>
      <c r="D813" s="25"/>
    </row>
    <row r="814" spans="1:4" ht="12.75">
      <c r="A814" s="24"/>
      <c r="B814" s="25"/>
      <c r="C814" s="24"/>
      <c r="D814" s="25"/>
    </row>
    <row r="815" spans="1:4" ht="12.75">
      <c r="A815" s="24"/>
      <c r="B815" s="25"/>
      <c r="C815" s="24"/>
      <c r="D815" s="25"/>
    </row>
    <row r="816" spans="1:4" ht="12.75">
      <c r="A816" s="24"/>
      <c r="B816" s="25"/>
      <c r="C816" s="24"/>
      <c r="D816" s="25"/>
    </row>
    <row r="817" spans="1:4" ht="12.75">
      <c r="A817" s="24"/>
      <c r="B817" s="25"/>
      <c r="C817" s="24"/>
      <c r="D817" s="25"/>
    </row>
    <row r="818" spans="1:4" ht="12.75">
      <c r="A818" s="24"/>
      <c r="B818" s="25"/>
      <c r="C818" s="24"/>
      <c r="D818" s="25"/>
    </row>
    <row r="819" spans="1:4" ht="12.75">
      <c r="A819" s="24"/>
      <c r="B819" s="25"/>
      <c r="C819" s="24"/>
      <c r="D819" s="25"/>
    </row>
    <row r="820" spans="1:4" ht="12.75">
      <c r="A820" s="24"/>
      <c r="B820" s="25"/>
      <c r="C820" s="24"/>
      <c r="D820" s="25"/>
    </row>
    <row r="821" spans="1:4" ht="12.75">
      <c r="A821" s="24"/>
      <c r="B821" s="25"/>
      <c r="C821" s="24"/>
      <c r="D821" s="25"/>
    </row>
    <row r="822" spans="1:4" ht="12.75">
      <c r="A822" s="24"/>
      <c r="B822" s="25"/>
      <c r="C822" s="24"/>
      <c r="D822" s="25"/>
    </row>
    <row r="823" spans="1:4" ht="12.75">
      <c r="A823" s="24"/>
      <c r="B823" s="25"/>
      <c r="C823" s="24"/>
      <c r="D823" s="25"/>
    </row>
    <row r="824" spans="1:4" ht="12.75">
      <c r="A824" s="24"/>
      <c r="B824" s="25"/>
      <c r="C824" s="24"/>
      <c r="D824" s="25"/>
    </row>
    <row r="825" spans="1:4" ht="12.75">
      <c r="A825" s="24"/>
      <c r="B825" s="25"/>
      <c r="C825" s="24"/>
      <c r="D825" s="25"/>
    </row>
    <row r="826" spans="1:4" ht="12.75">
      <c r="A826" s="24"/>
      <c r="B826" s="25"/>
      <c r="C826" s="24"/>
      <c r="D826" s="25"/>
    </row>
    <row r="827" spans="1:4" ht="12.75">
      <c r="A827" s="24"/>
      <c r="B827" s="25"/>
      <c r="C827" s="24"/>
      <c r="D827" s="25"/>
    </row>
    <row r="828" spans="1:4" ht="12.75">
      <c r="A828" s="24"/>
      <c r="B828" s="25"/>
      <c r="C828" s="24"/>
      <c r="D828" s="25"/>
    </row>
    <row r="829" spans="1:4" ht="12.75">
      <c r="A829" s="24"/>
      <c r="B829" s="25"/>
      <c r="C829" s="24"/>
      <c r="D829" s="25"/>
    </row>
    <row r="830" spans="1:4" ht="12.75">
      <c r="A830" s="24"/>
      <c r="B830" s="25"/>
      <c r="C830" s="24"/>
      <c r="D830" s="25"/>
    </row>
    <row r="831" spans="1:4" ht="12.75">
      <c r="A831" s="24"/>
      <c r="B831" s="25"/>
      <c r="C831" s="24"/>
      <c r="D831" s="25"/>
    </row>
    <row r="832" spans="1:4" ht="12.75">
      <c r="A832" s="24"/>
      <c r="B832" s="25"/>
      <c r="C832" s="24"/>
      <c r="D832" s="25"/>
    </row>
    <row r="833" spans="1:4" ht="12.75">
      <c r="A833" s="24"/>
      <c r="B833" s="25"/>
      <c r="C833" s="24"/>
      <c r="D833" s="25"/>
    </row>
    <row r="834" spans="1:4" ht="12.75">
      <c r="A834" s="24"/>
      <c r="B834" s="25"/>
      <c r="C834" s="24"/>
      <c r="D834" s="25"/>
    </row>
    <row r="835" spans="1:4" ht="12.75">
      <c r="A835" s="24"/>
      <c r="B835" s="25"/>
      <c r="C835" s="24"/>
      <c r="D835" s="25"/>
    </row>
    <row r="836" spans="1:4" ht="12.75">
      <c r="A836" s="24"/>
      <c r="B836" s="25"/>
      <c r="C836" s="24"/>
      <c r="D836" s="25"/>
    </row>
    <row r="837" spans="1:4" ht="12.75">
      <c r="A837" s="24"/>
      <c r="B837" s="25"/>
      <c r="C837" s="24"/>
      <c r="D837" s="25"/>
    </row>
    <row r="838" spans="1:4" ht="12.75">
      <c r="A838" s="24"/>
      <c r="B838" s="25"/>
      <c r="C838" s="24"/>
      <c r="D838" s="25"/>
    </row>
    <row r="839" spans="1:4" ht="12.75">
      <c r="A839" s="24"/>
      <c r="B839" s="25"/>
      <c r="C839" s="24"/>
      <c r="D839" s="25"/>
    </row>
  </sheetData>
  <mergeCells count="5">
    <mergeCell ref="D12:F12"/>
    <mergeCell ref="D13:F13"/>
    <mergeCell ref="D4:G4"/>
    <mergeCell ref="D7:F7"/>
    <mergeCell ref="A8:G8"/>
  </mergeCells>
  <printOptions/>
  <pageMargins left="0.91" right="0.23" top="0.49" bottom="0.3937007874015748" header="0.5118110236220472" footer="0.433070866141732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63"/>
  <sheetViews>
    <sheetView tabSelected="1" view="pageBreakPreview" zoomScaleSheetLayoutView="100" workbookViewId="0" topLeftCell="A1">
      <selection activeCell="AE9" sqref="AE9"/>
    </sheetView>
  </sheetViews>
  <sheetFormatPr defaultColWidth="9.00390625" defaultRowHeight="12.75"/>
  <cols>
    <col min="1" max="1" width="3.75390625" style="6" customWidth="1"/>
    <col min="2" max="2" width="42.25390625" style="6" customWidth="1"/>
    <col min="3" max="3" width="5.25390625" style="6" customWidth="1"/>
    <col min="4" max="4" width="5.75390625" style="6" customWidth="1"/>
    <col min="5" max="5" width="9.125" style="6" customWidth="1"/>
    <col min="6" max="6" width="4.75390625" style="6" customWidth="1"/>
    <col min="7" max="7" width="12.875" style="6" hidden="1" customWidth="1"/>
    <col min="8" max="8" width="12.125" style="6" hidden="1" customWidth="1"/>
    <col min="9" max="9" width="12.00390625" style="6" hidden="1" customWidth="1"/>
    <col min="10" max="10" width="11.375" style="6" hidden="1" customWidth="1"/>
    <col min="11" max="11" width="7.625" style="6" hidden="1" customWidth="1"/>
    <col min="12" max="12" width="7.75390625" style="6" hidden="1" customWidth="1"/>
    <col min="13" max="13" width="13.25390625" style="6" hidden="1" customWidth="1"/>
    <col min="14" max="14" width="11.875" style="6" hidden="1" customWidth="1"/>
    <col min="15" max="16" width="11.625" style="6" hidden="1" customWidth="1"/>
    <col min="17" max="17" width="10.75390625" style="6" hidden="1" customWidth="1"/>
    <col min="18" max="18" width="10.875" style="6" hidden="1" customWidth="1"/>
    <col min="19" max="19" width="13.25390625" style="6" customWidth="1"/>
    <col min="20" max="20" width="12.75390625" style="6" customWidth="1"/>
    <col min="21" max="21" width="9.625" style="6" customWidth="1"/>
    <col min="22" max="22" width="12.75390625" style="6" customWidth="1"/>
    <col min="23" max="23" width="12.00390625" style="6" customWidth="1"/>
    <col min="24" max="24" width="9.125" style="6" customWidth="1"/>
    <col min="25" max="25" width="14.00390625" style="6" customWidth="1"/>
    <col min="26" max="26" width="12.125" style="6" customWidth="1"/>
    <col min="27" max="27" width="9.625" style="6" customWidth="1"/>
    <col min="28" max="16384" width="9.125" style="6" customWidth="1"/>
  </cols>
  <sheetData>
    <row r="1" spans="3:41" ht="18.75">
      <c r="C1" s="65"/>
      <c r="D1" s="65"/>
      <c r="E1" s="60"/>
      <c r="F1" s="60"/>
      <c r="G1" s="66"/>
      <c r="H1" s="64"/>
      <c r="I1" s="67"/>
      <c r="J1" s="64"/>
      <c r="K1" s="60"/>
      <c r="L1" s="12"/>
      <c r="M1" s="12"/>
      <c r="N1" s="12"/>
      <c r="O1" s="12"/>
      <c r="P1" s="64"/>
      <c r="Q1" s="60"/>
      <c r="R1" s="12"/>
      <c r="S1" s="259"/>
      <c r="T1" s="259"/>
      <c r="U1" s="259"/>
      <c r="V1" s="29"/>
      <c r="W1" s="65"/>
      <c r="X1" s="65"/>
      <c r="Y1" s="259" t="s">
        <v>560</v>
      </c>
      <c r="Z1" s="259"/>
      <c r="AA1" s="259"/>
      <c r="AB1" s="64"/>
      <c r="AC1" s="67"/>
      <c r="AD1" s="64"/>
      <c r="AE1" s="60"/>
      <c r="AF1" s="12"/>
      <c r="AG1" s="12"/>
      <c r="AH1" s="12"/>
      <c r="AI1" s="12"/>
      <c r="AJ1" s="64"/>
      <c r="AK1" s="60"/>
      <c r="AL1" s="12"/>
      <c r="AM1" s="259" t="s">
        <v>561</v>
      </c>
      <c r="AN1" s="259"/>
      <c r="AO1" s="259"/>
    </row>
    <row r="2" spans="3:41" ht="18.75">
      <c r="C2" s="65"/>
      <c r="D2" s="65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9"/>
      <c r="W2" s="65"/>
      <c r="X2" s="65"/>
      <c r="Y2" s="260" t="s">
        <v>562</v>
      </c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</row>
    <row r="3" spans="3:41" ht="15.75" customHeight="1">
      <c r="C3" s="65"/>
      <c r="D3" s="65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9"/>
      <c r="W3" s="65"/>
      <c r="X3" s="65"/>
      <c r="Y3" s="136" t="s">
        <v>177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</row>
    <row r="4" spans="2:41" ht="16.5" customHeigh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1" t="s">
        <v>573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</row>
    <row r="5" spans="3:41" ht="18.75">
      <c r="C5" s="68"/>
      <c r="D5" s="68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9"/>
      <c r="W5" s="65"/>
      <c r="X5" s="65"/>
      <c r="Y5" s="136" t="s">
        <v>563</v>
      </c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</row>
    <row r="6" spans="2:21" ht="22.5" customHeight="1">
      <c r="B6" s="29"/>
      <c r="C6" s="65"/>
      <c r="D6" s="65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</row>
    <row r="7" spans="5:23" ht="16.5" customHeight="1">
      <c r="E7" s="281" t="s">
        <v>558</v>
      </c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</row>
    <row r="8" spans="2:27" ht="42.75" customHeight="1">
      <c r="B8" s="289" t="s">
        <v>559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</row>
    <row r="9" spans="2:27" ht="29.25" customHeight="1">
      <c r="B9" s="293"/>
      <c r="C9" s="293"/>
      <c r="D9" s="293"/>
      <c r="E9" s="293"/>
      <c r="F9" s="293"/>
      <c r="G9" s="293"/>
      <c r="H9" s="293"/>
      <c r="I9" s="293"/>
      <c r="U9" s="28"/>
      <c r="AA9" s="28" t="s">
        <v>167</v>
      </c>
    </row>
    <row r="10" spans="1:27" ht="14.25" customHeight="1">
      <c r="A10" s="294" t="s">
        <v>302</v>
      </c>
      <c r="B10" s="257" t="s">
        <v>303</v>
      </c>
      <c r="C10" s="258" t="s">
        <v>304</v>
      </c>
      <c r="D10" s="258" t="s">
        <v>305</v>
      </c>
      <c r="E10" s="258" t="s">
        <v>306</v>
      </c>
      <c r="F10" s="258" t="s">
        <v>307</v>
      </c>
      <c r="G10" s="291" t="s">
        <v>170</v>
      </c>
      <c r="H10" s="290" t="s">
        <v>171</v>
      </c>
      <c r="I10" s="290"/>
      <c r="J10" s="291" t="s">
        <v>51</v>
      </c>
      <c r="K10" s="290" t="s">
        <v>171</v>
      </c>
      <c r="L10" s="290"/>
      <c r="M10" s="291" t="s">
        <v>52</v>
      </c>
      <c r="N10" s="290" t="s">
        <v>171</v>
      </c>
      <c r="O10" s="290"/>
      <c r="P10" s="291" t="s">
        <v>53</v>
      </c>
      <c r="Q10" s="290" t="s">
        <v>171</v>
      </c>
      <c r="R10" s="290"/>
      <c r="S10" s="292" t="s">
        <v>196</v>
      </c>
      <c r="T10" s="292"/>
      <c r="U10" s="292"/>
      <c r="V10" s="288" t="s">
        <v>555</v>
      </c>
      <c r="W10" s="288"/>
      <c r="X10" s="288"/>
      <c r="Y10" s="288" t="s">
        <v>556</v>
      </c>
      <c r="Z10" s="288"/>
      <c r="AA10" s="288"/>
    </row>
    <row r="11" spans="1:27" ht="75" customHeight="1">
      <c r="A11" s="294"/>
      <c r="B11" s="257"/>
      <c r="C11" s="258"/>
      <c r="D11" s="258"/>
      <c r="E11" s="258"/>
      <c r="F11" s="258"/>
      <c r="G11" s="291"/>
      <c r="H11" s="144" t="s">
        <v>308</v>
      </c>
      <c r="I11" s="144" t="s">
        <v>309</v>
      </c>
      <c r="J11" s="291"/>
      <c r="K11" s="144" t="s">
        <v>308</v>
      </c>
      <c r="L11" s="144" t="s">
        <v>309</v>
      </c>
      <c r="M11" s="291"/>
      <c r="N11" s="144" t="s">
        <v>308</v>
      </c>
      <c r="O11" s="144" t="s">
        <v>309</v>
      </c>
      <c r="P11" s="291"/>
      <c r="Q11" s="144" t="s">
        <v>308</v>
      </c>
      <c r="R11" s="144" t="s">
        <v>309</v>
      </c>
      <c r="S11" s="145" t="s">
        <v>544</v>
      </c>
      <c r="T11" s="145" t="s">
        <v>547</v>
      </c>
      <c r="U11" s="146" t="s">
        <v>546</v>
      </c>
      <c r="V11" s="147" t="s">
        <v>557</v>
      </c>
      <c r="W11" s="142" t="s">
        <v>547</v>
      </c>
      <c r="X11" s="143" t="s">
        <v>546</v>
      </c>
      <c r="Y11" s="143" t="s">
        <v>544</v>
      </c>
      <c r="Z11" s="142" t="s">
        <v>547</v>
      </c>
      <c r="AA11" s="143" t="s">
        <v>546</v>
      </c>
    </row>
    <row r="12" spans="1:27" ht="12.75">
      <c r="A12" s="130"/>
      <c r="B12" s="131"/>
      <c r="C12" s="132"/>
      <c r="D12" s="132"/>
      <c r="E12" s="132"/>
      <c r="F12" s="132"/>
      <c r="G12" s="133"/>
      <c r="H12" s="133"/>
      <c r="I12" s="133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48"/>
      <c r="W12" s="148"/>
      <c r="X12" s="148"/>
      <c r="Y12" s="148"/>
      <c r="Z12" s="148"/>
      <c r="AA12" s="148"/>
    </row>
    <row r="13" spans="1:27" ht="25.5">
      <c r="A13" s="161" t="s">
        <v>310</v>
      </c>
      <c r="B13" s="162" t="s">
        <v>311</v>
      </c>
      <c r="C13" s="163" t="s">
        <v>312</v>
      </c>
      <c r="D13" s="163"/>
      <c r="E13" s="163"/>
      <c r="F13" s="163"/>
      <c r="G13" s="164" t="e">
        <f>G14+#REF!</f>
        <v>#REF!</v>
      </c>
      <c r="H13" s="164" t="e">
        <f>H14+#REF!</f>
        <v>#REF!</v>
      </c>
      <c r="I13" s="164" t="e">
        <f>I14+#REF!</f>
        <v>#REF!</v>
      </c>
      <c r="J13" s="164" t="e">
        <f>J14+#REF!</f>
        <v>#REF!</v>
      </c>
      <c r="K13" s="164" t="e">
        <f>K14+#REF!</f>
        <v>#REF!</v>
      </c>
      <c r="L13" s="164" t="e">
        <f>L14+#REF!</f>
        <v>#REF!</v>
      </c>
      <c r="M13" s="165" t="e">
        <f aca="true" t="shared" si="0" ref="M13:O16">G13+J13</f>
        <v>#REF!</v>
      </c>
      <c r="N13" s="165" t="e">
        <f t="shared" si="0"/>
        <v>#REF!</v>
      </c>
      <c r="O13" s="165" t="e">
        <f t="shared" si="0"/>
        <v>#REF!</v>
      </c>
      <c r="P13" s="164" t="e">
        <f>P14+#REF!</f>
        <v>#REF!</v>
      </c>
      <c r="Q13" s="164" t="e">
        <f>Q14+#REF!</f>
        <v>#REF!</v>
      </c>
      <c r="R13" s="164" t="e">
        <f>R14+#REF!</f>
        <v>#REF!</v>
      </c>
      <c r="S13" s="166">
        <f>S14+S20+S42+S46+S66+S73+S81+S85</f>
        <v>187695.5693</v>
      </c>
      <c r="T13" s="166">
        <f aca="true" t="shared" si="1" ref="T13:Z13">T14+T20+T42+T46+T66+T73+T81+T85</f>
        <v>184281.02496</v>
      </c>
      <c r="U13" s="216">
        <f aca="true" t="shared" si="2" ref="U13:U76">T13/S13*100</f>
        <v>98.18080716943169</v>
      </c>
      <c r="V13" s="166">
        <f t="shared" si="1"/>
        <v>97041.73300000001</v>
      </c>
      <c r="W13" s="166">
        <f t="shared" si="1"/>
        <v>96640.402</v>
      </c>
      <c r="X13" s="218">
        <f>W13/V13*100</f>
        <v>99.58643463220098</v>
      </c>
      <c r="Y13" s="166">
        <f t="shared" si="1"/>
        <v>20389.43</v>
      </c>
      <c r="Z13" s="166">
        <f t="shared" si="1"/>
        <v>18171.93499</v>
      </c>
      <c r="AA13" s="218">
        <f>Z13/Y13*100</f>
        <v>89.12429131172378</v>
      </c>
    </row>
    <row r="14" spans="1:27" ht="47.25" customHeight="1">
      <c r="A14" s="161"/>
      <c r="B14" s="168" t="s">
        <v>314</v>
      </c>
      <c r="C14" s="163" t="s">
        <v>312</v>
      </c>
      <c r="D14" s="163" t="s">
        <v>315</v>
      </c>
      <c r="E14" s="163"/>
      <c r="F14" s="163"/>
      <c r="G14" s="164" t="e">
        <f aca="true" t="shared" si="3" ref="G14:L15">G15</f>
        <v>#REF!</v>
      </c>
      <c r="H14" s="164" t="e">
        <f t="shared" si="3"/>
        <v>#REF!</v>
      </c>
      <c r="I14" s="164" t="e">
        <f t="shared" si="3"/>
        <v>#REF!</v>
      </c>
      <c r="J14" s="164" t="e">
        <f t="shared" si="3"/>
        <v>#REF!</v>
      </c>
      <c r="K14" s="164" t="e">
        <f t="shared" si="3"/>
        <v>#REF!</v>
      </c>
      <c r="L14" s="164" t="e">
        <f t="shared" si="3"/>
        <v>#REF!</v>
      </c>
      <c r="M14" s="165" t="e">
        <f t="shared" si="0"/>
        <v>#REF!</v>
      </c>
      <c r="N14" s="165" t="e">
        <f t="shared" si="0"/>
        <v>#REF!</v>
      </c>
      <c r="O14" s="165" t="e">
        <f t="shared" si="0"/>
        <v>#REF!</v>
      </c>
      <c r="P14" s="164" t="e">
        <f aca="true" t="shared" si="4" ref="P14:R15">P15</f>
        <v>#REF!</v>
      </c>
      <c r="Q14" s="164" t="e">
        <f t="shared" si="4"/>
        <v>#REF!</v>
      </c>
      <c r="R14" s="164" t="e">
        <f t="shared" si="4"/>
        <v>#REF!</v>
      </c>
      <c r="S14" s="166">
        <f aca="true" t="shared" si="5" ref="S14:Z15">S15</f>
        <v>6296.298</v>
      </c>
      <c r="T14" s="166">
        <f t="shared" si="5"/>
        <v>6176.3769999999995</v>
      </c>
      <c r="U14" s="216">
        <f t="shared" si="5"/>
        <v>180.3540724299459</v>
      </c>
      <c r="V14" s="166">
        <f t="shared" si="5"/>
        <v>4728.356</v>
      </c>
      <c r="W14" s="166">
        <f t="shared" si="5"/>
        <v>4721.629</v>
      </c>
      <c r="X14" s="218">
        <f>W14/V14*100</f>
        <v>99.8577306784853</v>
      </c>
      <c r="Y14" s="166">
        <f t="shared" si="5"/>
        <v>0</v>
      </c>
      <c r="Z14" s="166">
        <f t="shared" si="5"/>
        <v>0</v>
      </c>
      <c r="AA14" s="218">
        <v>0</v>
      </c>
    </row>
    <row r="15" spans="1:27" ht="60" customHeight="1">
      <c r="A15" s="161"/>
      <c r="B15" s="169" t="s">
        <v>316</v>
      </c>
      <c r="C15" s="170" t="s">
        <v>312</v>
      </c>
      <c r="D15" s="170" t="s">
        <v>315</v>
      </c>
      <c r="E15" s="170" t="s">
        <v>317</v>
      </c>
      <c r="F15" s="170"/>
      <c r="G15" s="171" t="e">
        <f t="shared" si="3"/>
        <v>#REF!</v>
      </c>
      <c r="H15" s="171" t="e">
        <f t="shared" si="3"/>
        <v>#REF!</v>
      </c>
      <c r="I15" s="171" t="e">
        <f t="shared" si="3"/>
        <v>#REF!</v>
      </c>
      <c r="J15" s="171" t="e">
        <f t="shared" si="3"/>
        <v>#REF!</v>
      </c>
      <c r="K15" s="171" t="e">
        <f t="shared" si="3"/>
        <v>#REF!</v>
      </c>
      <c r="L15" s="171" t="e">
        <f t="shared" si="3"/>
        <v>#REF!</v>
      </c>
      <c r="M15" s="172" t="e">
        <f t="shared" si="0"/>
        <v>#REF!</v>
      </c>
      <c r="N15" s="172" t="e">
        <f t="shared" si="0"/>
        <v>#REF!</v>
      </c>
      <c r="O15" s="172" t="e">
        <f t="shared" si="0"/>
        <v>#REF!</v>
      </c>
      <c r="P15" s="171" t="e">
        <f t="shared" si="4"/>
        <v>#REF!</v>
      </c>
      <c r="Q15" s="171" t="e">
        <f t="shared" si="4"/>
        <v>#REF!</v>
      </c>
      <c r="R15" s="171" t="e">
        <f t="shared" si="4"/>
        <v>#REF!</v>
      </c>
      <c r="S15" s="173">
        <f t="shared" si="5"/>
        <v>6296.298</v>
      </c>
      <c r="T15" s="173">
        <f t="shared" si="5"/>
        <v>6176.3769999999995</v>
      </c>
      <c r="U15" s="217">
        <f t="shared" si="5"/>
        <v>180.3540724299459</v>
      </c>
      <c r="V15" s="173">
        <f t="shared" si="5"/>
        <v>4728.356</v>
      </c>
      <c r="W15" s="173">
        <f t="shared" si="5"/>
        <v>4721.629</v>
      </c>
      <c r="X15" s="167">
        <f>W15/V15*100</f>
        <v>99.8577306784853</v>
      </c>
      <c r="Y15" s="173">
        <f t="shared" si="5"/>
        <v>0</v>
      </c>
      <c r="Z15" s="173">
        <f t="shared" si="5"/>
        <v>0</v>
      </c>
      <c r="AA15" s="167">
        <v>0</v>
      </c>
    </row>
    <row r="16" spans="1:27" ht="13.5" customHeight="1">
      <c r="A16" s="161"/>
      <c r="B16" s="174" t="s">
        <v>318</v>
      </c>
      <c r="C16" s="170" t="s">
        <v>312</v>
      </c>
      <c r="D16" s="170" t="s">
        <v>315</v>
      </c>
      <c r="E16" s="170" t="s">
        <v>319</v>
      </c>
      <c r="F16" s="170"/>
      <c r="G16" s="171" t="e">
        <f>#REF!</f>
        <v>#REF!</v>
      </c>
      <c r="H16" s="171" t="e">
        <f>#REF!</f>
        <v>#REF!</v>
      </c>
      <c r="I16" s="171" t="e">
        <f>#REF!</f>
        <v>#REF!</v>
      </c>
      <c r="J16" s="171" t="e">
        <f>#REF!</f>
        <v>#REF!</v>
      </c>
      <c r="K16" s="171" t="e">
        <f>#REF!</f>
        <v>#REF!</v>
      </c>
      <c r="L16" s="171" t="e">
        <f>#REF!</f>
        <v>#REF!</v>
      </c>
      <c r="M16" s="172" t="e">
        <f t="shared" si="0"/>
        <v>#REF!</v>
      </c>
      <c r="N16" s="172" t="e">
        <f t="shared" si="0"/>
        <v>#REF!</v>
      </c>
      <c r="O16" s="172" t="e">
        <f t="shared" si="0"/>
        <v>#REF!</v>
      </c>
      <c r="P16" s="171" t="e">
        <f>#REF!</f>
        <v>#REF!</v>
      </c>
      <c r="Q16" s="171" t="e">
        <f>#REF!</f>
        <v>#REF!</v>
      </c>
      <c r="R16" s="171" t="e">
        <f>#REF!</f>
        <v>#REF!</v>
      </c>
      <c r="S16" s="173">
        <f>S17+S18+S19</f>
        <v>6296.298</v>
      </c>
      <c r="T16" s="173">
        <f aca="true" t="shared" si="6" ref="T16:Z16">T17+T18+T19</f>
        <v>6176.3769999999995</v>
      </c>
      <c r="U16" s="217">
        <f t="shared" si="6"/>
        <v>180.3540724299459</v>
      </c>
      <c r="V16" s="173">
        <f t="shared" si="6"/>
        <v>4728.356</v>
      </c>
      <c r="W16" s="173">
        <f t="shared" si="6"/>
        <v>4721.629</v>
      </c>
      <c r="X16" s="167">
        <f>W16/V16*100</f>
        <v>99.8577306784853</v>
      </c>
      <c r="Y16" s="173">
        <f t="shared" si="6"/>
        <v>0</v>
      </c>
      <c r="Z16" s="173">
        <f t="shared" si="6"/>
        <v>0</v>
      </c>
      <c r="AA16" s="167">
        <v>0</v>
      </c>
    </row>
    <row r="17" spans="1:27" ht="66" customHeight="1">
      <c r="A17" s="161"/>
      <c r="B17" s="174" t="s">
        <v>60</v>
      </c>
      <c r="C17" s="170" t="s">
        <v>312</v>
      </c>
      <c r="D17" s="170" t="s">
        <v>315</v>
      </c>
      <c r="E17" s="170" t="s">
        <v>319</v>
      </c>
      <c r="F17" s="170" t="s">
        <v>63</v>
      </c>
      <c r="G17" s="171"/>
      <c r="H17" s="171"/>
      <c r="I17" s="171"/>
      <c r="J17" s="171"/>
      <c r="K17" s="171"/>
      <c r="L17" s="171"/>
      <c r="M17" s="172"/>
      <c r="N17" s="172"/>
      <c r="O17" s="172"/>
      <c r="P17" s="171"/>
      <c r="Q17" s="171"/>
      <c r="R17" s="171"/>
      <c r="S17" s="173">
        <v>5902.758</v>
      </c>
      <c r="T17" s="173">
        <v>5857.195</v>
      </c>
      <c r="U17" s="217">
        <f t="shared" si="2"/>
        <v>99.22810659017361</v>
      </c>
      <c r="V17" s="173">
        <v>4728.356</v>
      </c>
      <c r="W17" s="215">
        <v>4721.629</v>
      </c>
      <c r="X17" s="167">
        <f>W17/V17*100</f>
        <v>99.8577306784853</v>
      </c>
      <c r="Y17" s="173">
        <v>0</v>
      </c>
      <c r="Z17" s="173">
        <v>0</v>
      </c>
      <c r="AA17" s="167">
        <v>0</v>
      </c>
    </row>
    <row r="18" spans="1:27" ht="28.5" customHeight="1">
      <c r="A18" s="161"/>
      <c r="B18" s="174" t="s">
        <v>61</v>
      </c>
      <c r="C18" s="170" t="s">
        <v>312</v>
      </c>
      <c r="D18" s="170" t="s">
        <v>315</v>
      </c>
      <c r="E18" s="170" t="s">
        <v>319</v>
      </c>
      <c r="F18" s="170" t="s">
        <v>64</v>
      </c>
      <c r="G18" s="171"/>
      <c r="H18" s="171"/>
      <c r="I18" s="171"/>
      <c r="J18" s="171"/>
      <c r="K18" s="171"/>
      <c r="L18" s="171"/>
      <c r="M18" s="172"/>
      <c r="N18" s="172"/>
      <c r="O18" s="172"/>
      <c r="P18" s="171"/>
      <c r="Q18" s="171"/>
      <c r="R18" s="171"/>
      <c r="S18" s="173">
        <v>393.44</v>
      </c>
      <c r="T18" s="173">
        <v>319.182</v>
      </c>
      <c r="U18" s="217">
        <f t="shared" si="2"/>
        <v>81.12596583977228</v>
      </c>
      <c r="V18" s="173">
        <v>0</v>
      </c>
      <c r="W18" s="173">
        <v>0</v>
      </c>
      <c r="X18" s="167">
        <v>0</v>
      </c>
      <c r="Y18" s="173">
        <v>0</v>
      </c>
      <c r="Z18" s="173">
        <v>0</v>
      </c>
      <c r="AA18" s="167">
        <v>0</v>
      </c>
    </row>
    <row r="19" spans="1:27" ht="15.75" customHeight="1">
      <c r="A19" s="161"/>
      <c r="B19" s="174" t="s">
        <v>62</v>
      </c>
      <c r="C19" s="170" t="s">
        <v>312</v>
      </c>
      <c r="D19" s="170" t="s">
        <v>315</v>
      </c>
      <c r="E19" s="170" t="s">
        <v>319</v>
      </c>
      <c r="F19" s="170" t="s">
        <v>65</v>
      </c>
      <c r="G19" s="171"/>
      <c r="H19" s="171"/>
      <c r="I19" s="171"/>
      <c r="J19" s="171"/>
      <c r="K19" s="171"/>
      <c r="L19" s="171"/>
      <c r="M19" s="172"/>
      <c r="N19" s="172"/>
      <c r="O19" s="172"/>
      <c r="P19" s="171"/>
      <c r="Q19" s="171"/>
      <c r="R19" s="171"/>
      <c r="S19" s="173">
        <v>0.1</v>
      </c>
      <c r="T19" s="173">
        <v>0</v>
      </c>
      <c r="U19" s="217">
        <f t="shared" si="2"/>
        <v>0</v>
      </c>
      <c r="V19" s="173">
        <v>0</v>
      </c>
      <c r="W19" s="173">
        <v>0</v>
      </c>
      <c r="X19" s="167">
        <v>0</v>
      </c>
      <c r="Y19" s="173">
        <v>0</v>
      </c>
      <c r="Z19" s="173">
        <v>0</v>
      </c>
      <c r="AA19" s="167">
        <v>0</v>
      </c>
    </row>
    <row r="20" spans="1:27" ht="15.75" customHeight="1">
      <c r="A20" s="161"/>
      <c r="B20" s="162" t="s">
        <v>9</v>
      </c>
      <c r="C20" s="163" t="s">
        <v>312</v>
      </c>
      <c r="D20" s="163" t="s">
        <v>10</v>
      </c>
      <c r="E20" s="163"/>
      <c r="F20" s="163"/>
      <c r="G20" s="164" t="e">
        <f aca="true" t="shared" si="7" ref="G20:L21">G21</f>
        <v>#REF!</v>
      </c>
      <c r="H20" s="164" t="e">
        <f t="shared" si="7"/>
        <v>#REF!</v>
      </c>
      <c r="I20" s="164" t="e">
        <f t="shared" si="7"/>
        <v>#REF!</v>
      </c>
      <c r="J20" s="164" t="e">
        <f t="shared" si="7"/>
        <v>#REF!</v>
      </c>
      <c r="K20" s="164" t="e">
        <f t="shared" si="7"/>
        <v>#REF!</v>
      </c>
      <c r="L20" s="164" t="e">
        <f t="shared" si="7"/>
        <v>#REF!</v>
      </c>
      <c r="M20" s="165" t="e">
        <f aca="true" t="shared" si="8" ref="M20:O22">G20+J20</f>
        <v>#REF!</v>
      </c>
      <c r="N20" s="165" t="e">
        <f t="shared" si="8"/>
        <v>#REF!</v>
      </c>
      <c r="O20" s="165" t="e">
        <f t="shared" si="8"/>
        <v>#REF!</v>
      </c>
      <c r="P20" s="164">
        <f aca="true" t="shared" si="9" ref="P20:R21">P21</f>
        <v>0</v>
      </c>
      <c r="Q20" s="164" t="e">
        <f t="shared" si="9"/>
        <v>#REF!</v>
      </c>
      <c r="R20" s="164">
        <f t="shared" si="9"/>
        <v>0</v>
      </c>
      <c r="S20" s="166">
        <f>S21+S26+S34+S36+S39</f>
        <v>80449.74790000002</v>
      </c>
      <c r="T20" s="166">
        <f aca="true" t="shared" si="10" ref="T20:Z20">T21+T26+T34+T36+T39</f>
        <v>78818.86756000001</v>
      </c>
      <c r="U20" s="216">
        <f t="shared" si="2"/>
        <v>97.97279620810346</v>
      </c>
      <c r="V20" s="166">
        <f t="shared" si="10"/>
        <v>38825.1</v>
      </c>
      <c r="W20" s="166">
        <f t="shared" si="10"/>
        <v>38433.754</v>
      </c>
      <c r="X20" s="218">
        <f>W20/V20*100</f>
        <v>98.9920283527924</v>
      </c>
      <c r="Y20" s="166">
        <f t="shared" si="10"/>
        <v>8703.61</v>
      </c>
      <c r="Z20" s="166">
        <f t="shared" si="10"/>
        <v>8100.656</v>
      </c>
      <c r="AA20" s="218">
        <f>Z20/Y20*100</f>
        <v>93.07236882167284</v>
      </c>
    </row>
    <row r="21" spans="1:27" ht="15.75" customHeight="1">
      <c r="A21" s="161"/>
      <c r="B21" s="169" t="s">
        <v>11</v>
      </c>
      <c r="C21" s="170" t="s">
        <v>312</v>
      </c>
      <c r="D21" s="170" t="s">
        <v>10</v>
      </c>
      <c r="E21" s="170" t="s">
        <v>12</v>
      </c>
      <c r="F21" s="170"/>
      <c r="G21" s="171" t="e">
        <f t="shared" si="7"/>
        <v>#REF!</v>
      </c>
      <c r="H21" s="171" t="e">
        <f t="shared" si="7"/>
        <v>#REF!</v>
      </c>
      <c r="I21" s="171" t="e">
        <f t="shared" si="7"/>
        <v>#REF!</v>
      </c>
      <c r="J21" s="171" t="e">
        <f t="shared" si="7"/>
        <v>#REF!</v>
      </c>
      <c r="K21" s="171" t="e">
        <f t="shared" si="7"/>
        <v>#REF!</v>
      </c>
      <c r="L21" s="171" t="e">
        <f t="shared" si="7"/>
        <v>#REF!</v>
      </c>
      <c r="M21" s="172" t="e">
        <f t="shared" si="8"/>
        <v>#REF!</v>
      </c>
      <c r="N21" s="172" t="e">
        <f t="shared" si="8"/>
        <v>#REF!</v>
      </c>
      <c r="O21" s="172" t="e">
        <f t="shared" si="8"/>
        <v>#REF!</v>
      </c>
      <c r="P21" s="171">
        <f t="shared" si="9"/>
        <v>0</v>
      </c>
      <c r="Q21" s="171" t="e">
        <f t="shared" si="9"/>
        <v>#REF!</v>
      </c>
      <c r="R21" s="171">
        <f t="shared" si="9"/>
        <v>0</v>
      </c>
      <c r="S21" s="173">
        <f>S22+S28+S32</f>
        <v>75404.20300000001</v>
      </c>
      <c r="T21" s="173">
        <f aca="true" t="shared" si="11" ref="T21:Z21">T22+T28+T32</f>
        <v>73780.315</v>
      </c>
      <c r="U21" s="217">
        <f t="shared" si="11"/>
        <v>492.8041056692732</v>
      </c>
      <c r="V21" s="173">
        <f t="shared" si="11"/>
        <v>35449.873</v>
      </c>
      <c r="W21" s="173">
        <f t="shared" si="11"/>
        <v>35061.053</v>
      </c>
      <c r="X21" s="167">
        <f>W21/V21*100</f>
        <v>98.90318365879618</v>
      </c>
      <c r="Y21" s="173">
        <f t="shared" si="11"/>
        <v>8703.61</v>
      </c>
      <c r="Z21" s="173">
        <f t="shared" si="11"/>
        <v>8100.656</v>
      </c>
      <c r="AA21" s="167">
        <f>Z21/Y21*100</f>
        <v>93.07236882167284</v>
      </c>
    </row>
    <row r="22" spans="1:27" ht="27" customHeight="1">
      <c r="A22" s="161"/>
      <c r="B22" s="169" t="s">
        <v>585</v>
      </c>
      <c r="C22" s="170" t="s">
        <v>312</v>
      </c>
      <c r="D22" s="170" t="s">
        <v>10</v>
      </c>
      <c r="E22" s="170" t="s">
        <v>22</v>
      </c>
      <c r="F22" s="170"/>
      <c r="G22" s="171" t="e">
        <f>#REF!</f>
        <v>#REF!</v>
      </c>
      <c r="H22" s="171" t="e">
        <f>#REF!</f>
        <v>#REF!</v>
      </c>
      <c r="I22" s="171" t="e">
        <f>#REF!</f>
        <v>#REF!</v>
      </c>
      <c r="J22" s="171" t="e">
        <f>#REF!</f>
        <v>#REF!</v>
      </c>
      <c r="K22" s="171" t="e">
        <f>#REF!</f>
        <v>#REF!</v>
      </c>
      <c r="L22" s="171" t="e">
        <f>#REF!</f>
        <v>#REF!</v>
      </c>
      <c r="M22" s="172" t="e">
        <f t="shared" si="8"/>
        <v>#REF!</v>
      </c>
      <c r="N22" s="172" t="e">
        <f t="shared" si="8"/>
        <v>#REF!</v>
      </c>
      <c r="O22" s="172" t="e">
        <f t="shared" si="8"/>
        <v>#REF!</v>
      </c>
      <c r="P22" s="171">
        <v>0</v>
      </c>
      <c r="Q22" s="171" t="e">
        <f>#REF!</f>
        <v>#REF!</v>
      </c>
      <c r="R22" s="171">
        <v>0</v>
      </c>
      <c r="S22" s="173">
        <f>S23+S24+S25</f>
        <v>49213.406</v>
      </c>
      <c r="T22" s="173">
        <f aca="true" t="shared" si="12" ref="T22:Z22">T23+T24+T25</f>
        <v>47589.519</v>
      </c>
      <c r="U22" s="217">
        <f t="shared" si="12"/>
        <v>292.8041094944365</v>
      </c>
      <c r="V22" s="173">
        <f t="shared" si="12"/>
        <v>22986.7</v>
      </c>
      <c r="W22" s="173">
        <f t="shared" si="12"/>
        <v>22597.88</v>
      </c>
      <c r="X22" s="167">
        <f>W22/V22*100</f>
        <v>98.30850013268542</v>
      </c>
      <c r="Y22" s="173">
        <f t="shared" si="12"/>
        <v>5909.61</v>
      </c>
      <c r="Z22" s="173">
        <f t="shared" si="12"/>
        <v>5306.656</v>
      </c>
      <c r="AA22" s="167">
        <f>Z22/Y22*100</f>
        <v>89.7970593660157</v>
      </c>
    </row>
    <row r="23" spans="1:27" ht="64.5" customHeight="1">
      <c r="A23" s="161"/>
      <c r="B23" s="174" t="s">
        <v>60</v>
      </c>
      <c r="C23" s="170" t="s">
        <v>312</v>
      </c>
      <c r="D23" s="170" t="s">
        <v>10</v>
      </c>
      <c r="E23" s="170" t="s">
        <v>22</v>
      </c>
      <c r="F23" s="170" t="s">
        <v>63</v>
      </c>
      <c r="G23" s="171"/>
      <c r="H23" s="171"/>
      <c r="I23" s="171"/>
      <c r="J23" s="171"/>
      <c r="K23" s="171"/>
      <c r="L23" s="171"/>
      <c r="M23" s="172"/>
      <c r="N23" s="172"/>
      <c r="O23" s="172"/>
      <c r="P23" s="171"/>
      <c r="Q23" s="171"/>
      <c r="R23" s="171"/>
      <c r="S23" s="173">
        <v>30861.445</v>
      </c>
      <c r="T23" s="173">
        <v>29875.166</v>
      </c>
      <c r="U23" s="217">
        <f t="shared" si="2"/>
        <v>96.80417102958077</v>
      </c>
      <c r="V23" s="173">
        <v>22986.7</v>
      </c>
      <c r="W23" s="215">
        <v>22597.88</v>
      </c>
      <c r="X23" s="167">
        <f>W23/V23*100</f>
        <v>98.30850013268542</v>
      </c>
      <c r="Y23" s="173">
        <v>0</v>
      </c>
      <c r="Z23" s="173">
        <v>0</v>
      </c>
      <c r="AA23" s="167">
        <v>0</v>
      </c>
    </row>
    <row r="24" spans="1:27" ht="30" customHeight="1">
      <c r="A24" s="161"/>
      <c r="B24" s="174" t="s">
        <v>61</v>
      </c>
      <c r="C24" s="170" t="s">
        <v>312</v>
      </c>
      <c r="D24" s="170" t="s">
        <v>10</v>
      </c>
      <c r="E24" s="170" t="s">
        <v>22</v>
      </c>
      <c r="F24" s="170" t="s">
        <v>64</v>
      </c>
      <c r="G24" s="171"/>
      <c r="H24" s="171"/>
      <c r="I24" s="171"/>
      <c r="J24" s="171"/>
      <c r="K24" s="171"/>
      <c r="L24" s="171"/>
      <c r="M24" s="172"/>
      <c r="N24" s="172"/>
      <c r="O24" s="172"/>
      <c r="P24" s="171"/>
      <c r="Q24" s="171"/>
      <c r="R24" s="171"/>
      <c r="S24" s="173">
        <v>18127.961</v>
      </c>
      <c r="T24" s="173">
        <v>17491.448</v>
      </c>
      <c r="U24" s="217">
        <f t="shared" si="2"/>
        <v>96.48877775056997</v>
      </c>
      <c r="V24" s="173">
        <v>0</v>
      </c>
      <c r="W24" s="173">
        <v>0</v>
      </c>
      <c r="X24" s="167">
        <v>0</v>
      </c>
      <c r="Y24" s="173">
        <v>5909.61</v>
      </c>
      <c r="Z24" s="215">
        <v>5306.656</v>
      </c>
      <c r="AA24" s="167">
        <f>Z24/Y24*100</f>
        <v>89.7970593660157</v>
      </c>
    </row>
    <row r="25" spans="1:27" ht="15.75" customHeight="1">
      <c r="A25" s="161"/>
      <c r="B25" s="174" t="s">
        <v>62</v>
      </c>
      <c r="C25" s="170" t="s">
        <v>312</v>
      </c>
      <c r="D25" s="170" t="s">
        <v>10</v>
      </c>
      <c r="E25" s="170" t="s">
        <v>22</v>
      </c>
      <c r="F25" s="170" t="s">
        <v>65</v>
      </c>
      <c r="G25" s="175">
        <v>38431.19</v>
      </c>
      <c r="H25" s="175">
        <v>17521.9</v>
      </c>
      <c r="I25" s="175">
        <v>7853.07</v>
      </c>
      <c r="J25" s="172"/>
      <c r="K25" s="172"/>
      <c r="L25" s="172"/>
      <c r="M25" s="172">
        <f aca="true" t="shared" si="13" ref="M25:O26">G25+J25</f>
        <v>38431.19</v>
      </c>
      <c r="N25" s="172">
        <f t="shared" si="13"/>
        <v>17521.9</v>
      </c>
      <c r="O25" s="172">
        <f t="shared" si="13"/>
        <v>7853.07</v>
      </c>
      <c r="P25" s="172">
        <v>-960.01001</v>
      </c>
      <c r="Q25" s="172"/>
      <c r="R25" s="172">
        <v>-960.01001</v>
      </c>
      <c r="S25" s="173">
        <v>224</v>
      </c>
      <c r="T25" s="173">
        <v>222.905</v>
      </c>
      <c r="U25" s="217">
        <f t="shared" si="2"/>
        <v>99.51116071428572</v>
      </c>
      <c r="V25" s="173">
        <v>0</v>
      </c>
      <c r="W25" s="173">
        <v>0</v>
      </c>
      <c r="X25" s="167">
        <v>0</v>
      </c>
      <c r="Y25" s="173">
        <v>0</v>
      </c>
      <c r="Z25" s="173">
        <v>0</v>
      </c>
      <c r="AA25" s="167">
        <v>0</v>
      </c>
    </row>
    <row r="26" spans="1:27" ht="43.5" customHeight="1">
      <c r="A26" s="161"/>
      <c r="B26" s="174" t="s">
        <v>42</v>
      </c>
      <c r="C26" s="170" t="s">
        <v>312</v>
      </c>
      <c r="D26" s="170" t="s">
        <v>10</v>
      </c>
      <c r="E26" s="170" t="s">
        <v>398</v>
      </c>
      <c r="F26" s="170"/>
      <c r="G26" s="171" t="e">
        <f>#REF!+G30</f>
        <v>#REF!</v>
      </c>
      <c r="H26" s="171" t="e">
        <f>#REF!+H30</f>
        <v>#REF!</v>
      </c>
      <c r="I26" s="171" t="e">
        <f>#REF!+I30</f>
        <v>#REF!</v>
      </c>
      <c r="J26" s="171" t="e">
        <f>#REF!+J30</f>
        <v>#REF!</v>
      </c>
      <c r="K26" s="171" t="e">
        <f>#REF!+K30</f>
        <v>#REF!</v>
      </c>
      <c r="L26" s="171" t="e">
        <f>#REF!+L30</f>
        <v>#REF!</v>
      </c>
      <c r="M26" s="172" t="e">
        <f t="shared" si="13"/>
        <v>#REF!</v>
      </c>
      <c r="N26" s="172" t="e">
        <f t="shared" si="13"/>
        <v>#REF!</v>
      </c>
      <c r="O26" s="172" t="e">
        <f t="shared" si="13"/>
        <v>#REF!</v>
      </c>
      <c r="P26" s="171" t="e">
        <f>#REF!+P30</f>
        <v>#REF!</v>
      </c>
      <c r="Q26" s="171" t="e">
        <f>#REF!+Q30</f>
        <v>#REF!</v>
      </c>
      <c r="R26" s="171" t="e">
        <f>#REF!+R30</f>
        <v>#REF!</v>
      </c>
      <c r="S26" s="173">
        <f>S27</f>
        <v>3220.096</v>
      </c>
      <c r="T26" s="173">
        <f aca="true" t="shared" si="14" ref="T26:Z26">T27</f>
        <v>3217.57</v>
      </c>
      <c r="U26" s="217">
        <f t="shared" si="14"/>
        <v>99.92155513375998</v>
      </c>
      <c r="V26" s="173">
        <f t="shared" si="14"/>
        <v>2490.235</v>
      </c>
      <c r="W26" s="173">
        <f t="shared" si="14"/>
        <v>2487.709</v>
      </c>
      <c r="X26" s="167">
        <f>W26/V26*100</f>
        <v>99.89856379016437</v>
      </c>
      <c r="Y26" s="173">
        <f t="shared" si="14"/>
        <v>0</v>
      </c>
      <c r="Z26" s="173">
        <f t="shared" si="14"/>
        <v>0</v>
      </c>
      <c r="AA26" s="167">
        <v>0</v>
      </c>
    </row>
    <row r="27" spans="1:27" ht="66.75" customHeight="1">
      <c r="A27" s="161"/>
      <c r="B27" s="174" t="s">
        <v>60</v>
      </c>
      <c r="C27" s="170" t="s">
        <v>312</v>
      </c>
      <c r="D27" s="170" t="s">
        <v>10</v>
      </c>
      <c r="E27" s="170" t="s">
        <v>398</v>
      </c>
      <c r="F27" s="170" t="s">
        <v>63</v>
      </c>
      <c r="G27" s="171"/>
      <c r="H27" s="171"/>
      <c r="I27" s="171"/>
      <c r="J27" s="171"/>
      <c r="K27" s="171"/>
      <c r="L27" s="171"/>
      <c r="M27" s="172"/>
      <c r="N27" s="172"/>
      <c r="O27" s="172"/>
      <c r="P27" s="171"/>
      <c r="Q27" s="171"/>
      <c r="R27" s="171"/>
      <c r="S27" s="173">
        <v>3220.096</v>
      </c>
      <c r="T27" s="173">
        <v>3217.57</v>
      </c>
      <c r="U27" s="217">
        <f t="shared" si="2"/>
        <v>99.92155513375998</v>
      </c>
      <c r="V27" s="173">
        <v>2490.235</v>
      </c>
      <c r="W27" s="215">
        <v>2487.709</v>
      </c>
      <c r="X27" s="167">
        <f>W27/V27*100</f>
        <v>99.89856379016437</v>
      </c>
      <c r="Y27" s="173">
        <v>0</v>
      </c>
      <c r="Z27" s="173">
        <v>0</v>
      </c>
      <c r="AA27" s="167">
        <v>0</v>
      </c>
    </row>
    <row r="28" spans="1:27" ht="28.5" customHeight="1">
      <c r="A28" s="161"/>
      <c r="B28" s="169" t="s">
        <v>585</v>
      </c>
      <c r="C28" s="170" t="s">
        <v>312</v>
      </c>
      <c r="D28" s="170" t="s">
        <v>10</v>
      </c>
      <c r="E28" s="170" t="s">
        <v>441</v>
      </c>
      <c r="F28" s="170"/>
      <c r="G28" s="171"/>
      <c r="H28" s="171"/>
      <c r="I28" s="171"/>
      <c r="J28" s="171"/>
      <c r="K28" s="171"/>
      <c r="L28" s="171"/>
      <c r="M28" s="172"/>
      <c r="N28" s="172"/>
      <c r="O28" s="172"/>
      <c r="P28" s="171"/>
      <c r="Q28" s="171"/>
      <c r="R28" s="171"/>
      <c r="S28" s="173">
        <f>S29+S30+S31</f>
        <v>26142.675</v>
      </c>
      <c r="T28" s="173">
        <f aca="true" t="shared" si="15" ref="T28:Z28">T29+T30+T31</f>
        <v>26142.674</v>
      </c>
      <c r="U28" s="217">
        <f t="shared" si="2"/>
        <v>99.99999617483674</v>
      </c>
      <c r="V28" s="173">
        <f t="shared" si="15"/>
        <v>12426.213</v>
      </c>
      <c r="W28" s="173">
        <f t="shared" si="15"/>
        <v>12426.213</v>
      </c>
      <c r="X28" s="167">
        <f>W28/V28*100</f>
        <v>100</v>
      </c>
      <c r="Y28" s="173">
        <f t="shared" si="15"/>
        <v>2794</v>
      </c>
      <c r="Z28" s="173">
        <f t="shared" si="15"/>
        <v>2794</v>
      </c>
      <c r="AA28" s="167">
        <f>Z28/Y28*100</f>
        <v>100</v>
      </c>
    </row>
    <row r="29" spans="1:27" ht="64.5" customHeight="1">
      <c r="A29" s="161"/>
      <c r="B29" s="174" t="s">
        <v>60</v>
      </c>
      <c r="C29" s="170" t="s">
        <v>312</v>
      </c>
      <c r="D29" s="170" t="s">
        <v>10</v>
      </c>
      <c r="E29" s="170" t="s">
        <v>441</v>
      </c>
      <c r="F29" s="170" t="s">
        <v>63</v>
      </c>
      <c r="G29" s="175">
        <v>17019.68</v>
      </c>
      <c r="H29" s="175">
        <v>8316.41863</v>
      </c>
      <c r="I29" s="175">
        <v>2664.28</v>
      </c>
      <c r="J29" s="172"/>
      <c r="K29" s="172"/>
      <c r="L29" s="172"/>
      <c r="M29" s="172">
        <f aca="true" t="shared" si="16" ref="M29:O31">G29+J29</f>
        <v>17019.68</v>
      </c>
      <c r="N29" s="172">
        <f t="shared" si="16"/>
        <v>8316.41863</v>
      </c>
      <c r="O29" s="172">
        <f t="shared" si="16"/>
        <v>2664.28</v>
      </c>
      <c r="P29" s="172"/>
      <c r="Q29" s="172"/>
      <c r="R29" s="172"/>
      <c r="S29" s="173">
        <v>16818.59</v>
      </c>
      <c r="T29" s="173">
        <v>16818.59</v>
      </c>
      <c r="U29" s="217">
        <f t="shared" si="2"/>
        <v>100</v>
      </c>
      <c r="V29" s="173">
        <v>12426.213</v>
      </c>
      <c r="W29" s="215">
        <v>12426.213</v>
      </c>
      <c r="X29" s="167">
        <f>W29/V29*100</f>
        <v>100</v>
      </c>
      <c r="Y29" s="173">
        <v>0</v>
      </c>
      <c r="Z29" s="173">
        <v>0</v>
      </c>
      <c r="AA29" s="167">
        <v>0</v>
      </c>
    </row>
    <row r="30" spans="1:27" ht="30" customHeight="1">
      <c r="A30" s="161"/>
      <c r="B30" s="174" t="s">
        <v>61</v>
      </c>
      <c r="C30" s="170" t="s">
        <v>312</v>
      </c>
      <c r="D30" s="170" t="s">
        <v>10</v>
      </c>
      <c r="E30" s="170" t="s">
        <v>441</v>
      </c>
      <c r="F30" s="170" t="s">
        <v>64</v>
      </c>
      <c r="G30" s="171">
        <f aca="true" t="shared" si="17" ref="G30:L30">G31</f>
        <v>47</v>
      </c>
      <c r="H30" s="171">
        <f t="shared" si="17"/>
        <v>36.96</v>
      </c>
      <c r="I30" s="171">
        <f t="shared" si="17"/>
        <v>0</v>
      </c>
      <c r="J30" s="171">
        <f t="shared" si="17"/>
        <v>0</v>
      </c>
      <c r="K30" s="171">
        <f t="shared" si="17"/>
        <v>0</v>
      </c>
      <c r="L30" s="171">
        <f t="shared" si="17"/>
        <v>0</v>
      </c>
      <c r="M30" s="172">
        <f t="shared" si="16"/>
        <v>47</v>
      </c>
      <c r="N30" s="172">
        <f t="shared" si="16"/>
        <v>36.96</v>
      </c>
      <c r="O30" s="172">
        <f t="shared" si="16"/>
        <v>0</v>
      </c>
      <c r="P30" s="171">
        <f>P31</f>
        <v>0</v>
      </c>
      <c r="Q30" s="171">
        <f>Q31</f>
        <v>0</v>
      </c>
      <c r="R30" s="171">
        <f>R31</f>
        <v>0</v>
      </c>
      <c r="S30" s="173">
        <v>9231.568</v>
      </c>
      <c r="T30" s="173">
        <v>9231.568</v>
      </c>
      <c r="U30" s="217">
        <f t="shared" si="2"/>
        <v>100</v>
      </c>
      <c r="V30" s="173">
        <v>0</v>
      </c>
      <c r="W30" s="173">
        <v>0</v>
      </c>
      <c r="X30" s="167">
        <v>0</v>
      </c>
      <c r="Y30" s="173">
        <v>2794</v>
      </c>
      <c r="Z30" s="268">
        <v>2794</v>
      </c>
      <c r="AA30" s="167">
        <f>Z30/Y30*100</f>
        <v>100</v>
      </c>
    </row>
    <row r="31" spans="1:27" ht="15" customHeight="1">
      <c r="A31" s="161"/>
      <c r="B31" s="174" t="s">
        <v>62</v>
      </c>
      <c r="C31" s="170" t="s">
        <v>312</v>
      </c>
      <c r="D31" s="170" t="s">
        <v>10</v>
      </c>
      <c r="E31" s="170" t="s">
        <v>441</v>
      </c>
      <c r="F31" s="170" t="s">
        <v>65</v>
      </c>
      <c r="G31" s="175">
        <v>47</v>
      </c>
      <c r="H31" s="175">
        <v>36.96</v>
      </c>
      <c r="I31" s="175">
        <v>0</v>
      </c>
      <c r="J31" s="172"/>
      <c r="K31" s="172"/>
      <c r="L31" s="172"/>
      <c r="M31" s="172">
        <f t="shared" si="16"/>
        <v>47</v>
      </c>
      <c r="N31" s="172">
        <f t="shared" si="16"/>
        <v>36.96</v>
      </c>
      <c r="O31" s="172">
        <f t="shared" si="16"/>
        <v>0</v>
      </c>
      <c r="P31" s="172"/>
      <c r="Q31" s="172"/>
      <c r="R31" s="172"/>
      <c r="S31" s="173">
        <v>92.517</v>
      </c>
      <c r="T31" s="173">
        <v>92.516</v>
      </c>
      <c r="U31" s="217">
        <f t="shared" si="2"/>
        <v>99.9989191175676</v>
      </c>
      <c r="V31" s="173">
        <v>0</v>
      </c>
      <c r="W31" s="173">
        <v>0</v>
      </c>
      <c r="X31" s="167">
        <v>0</v>
      </c>
      <c r="Y31" s="173">
        <v>0</v>
      </c>
      <c r="Z31" s="173">
        <v>0</v>
      </c>
      <c r="AA31" s="167">
        <v>0</v>
      </c>
    </row>
    <row r="32" spans="1:27" ht="108" customHeight="1">
      <c r="A32" s="161"/>
      <c r="B32" s="176" t="s">
        <v>109</v>
      </c>
      <c r="C32" s="170" t="s">
        <v>312</v>
      </c>
      <c r="D32" s="170" t="s">
        <v>10</v>
      </c>
      <c r="E32" s="170" t="s">
        <v>245</v>
      </c>
      <c r="F32" s="170"/>
      <c r="G32" s="171"/>
      <c r="H32" s="171"/>
      <c r="I32" s="171"/>
      <c r="J32" s="171"/>
      <c r="K32" s="171"/>
      <c r="L32" s="171"/>
      <c r="M32" s="172"/>
      <c r="N32" s="172"/>
      <c r="O32" s="172"/>
      <c r="P32" s="171"/>
      <c r="Q32" s="171"/>
      <c r="R32" s="171"/>
      <c r="S32" s="173">
        <f>S33</f>
        <v>48.122</v>
      </c>
      <c r="T32" s="173">
        <f aca="true" t="shared" si="18" ref="T32:Z32">T33</f>
        <v>48.122</v>
      </c>
      <c r="U32" s="217">
        <f t="shared" si="18"/>
        <v>100</v>
      </c>
      <c r="V32" s="173">
        <f t="shared" si="18"/>
        <v>36.96</v>
      </c>
      <c r="W32" s="173">
        <f t="shared" si="18"/>
        <v>36.96</v>
      </c>
      <c r="X32" s="167">
        <f>W32/V32*100</f>
        <v>100</v>
      </c>
      <c r="Y32" s="173">
        <f t="shared" si="18"/>
        <v>0</v>
      </c>
      <c r="Z32" s="173">
        <f t="shared" si="18"/>
        <v>0</v>
      </c>
      <c r="AA32" s="167">
        <v>0</v>
      </c>
    </row>
    <row r="33" spans="1:27" ht="68.25" customHeight="1">
      <c r="A33" s="161"/>
      <c r="B33" s="174" t="s">
        <v>60</v>
      </c>
      <c r="C33" s="170" t="s">
        <v>312</v>
      </c>
      <c r="D33" s="170" t="s">
        <v>10</v>
      </c>
      <c r="E33" s="170" t="s">
        <v>245</v>
      </c>
      <c r="F33" s="170" t="s">
        <v>63</v>
      </c>
      <c r="G33" s="171"/>
      <c r="H33" s="171"/>
      <c r="I33" s="171"/>
      <c r="J33" s="171"/>
      <c r="K33" s="171"/>
      <c r="L33" s="171"/>
      <c r="M33" s="172"/>
      <c r="N33" s="172"/>
      <c r="O33" s="172"/>
      <c r="P33" s="171"/>
      <c r="Q33" s="171"/>
      <c r="R33" s="171"/>
      <c r="S33" s="173">
        <v>48.122</v>
      </c>
      <c r="T33" s="173">
        <v>48.122</v>
      </c>
      <c r="U33" s="217">
        <f t="shared" si="2"/>
        <v>100</v>
      </c>
      <c r="V33" s="173">
        <v>36.96</v>
      </c>
      <c r="W33" s="215">
        <v>36.96</v>
      </c>
      <c r="X33" s="167">
        <f>W33/V33*100</f>
        <v>100</v>
      </c>
      <c r="Y33" s="173">
        <v>0</v>
      </c>
      <c r="Z33" s="173">
        <v>0</v>
      </c>
      <c r="AA33" s="167">
        <v>0</v>
      </c>
    </row>
    <row r="34" spans="1:27" ht="45.75" customHeight="1">
      <c r="A34" s="161"/>
      <c r="B34" s="174" t="s">
        <v>42</v>
      </c>
      <c r="C34" s="170" t="s">
        <v>312</v>
      </c>
      <c r="D34" s="170" t="s">
        <v>10</v>
      </c>
      <c r="E34" s="170" t="s">
        <v>398</v>
      </c>
      <c r="F34" s="170"/>
      <c r="G34" s="175"/>
      <c r="H34" s="175"/>
      <c r="I34" s="175"/>
      <c r="J34" s="172"/>
      <c r="K34" s="172"/>
      <c r="L34" s="172"/>
      <c r="M34" s="172"/>
      <c r="N34" s="172"/>
      <c r="O34" s="172"/>
      <c r="P34" s="172"/>
      <c r="Q34" s="172"/>
      <c r="R34" s="172"/>
      <c r="S34" s="173">
        <f>S35</f>
        <v>1165.051</v>
      </c>
      <c r="T34" s="173">
        <f aca="true" t="shared" si="19" ref="T34:Z34">T35</f>
        <v>1165.051</v>
      </c>
      <c r="U34" s="217">
        <f t="shared" si="19"/>
        <v>100</v>
      </c>
      <c r="V34" s="173">
        <f t="shared" si="19"/>
        <v>884.992</v>
      </c>
      <c r="W34" s="173">
        <f t="shared" si="19"/>
        <v>884.992</v>
      </c>
      <c r="X34" s="167">
        <f>W34/V34*100</f>
        <v>100</v>
      </c>
      <c r="Y34" s="173">
        <f t="shared" si="19"/>
        <v>0</v>
      </c>
      <c r="Z34" s="173">
        <f t="shared" si="19"/>
        <v>0</v>
      </c>
      <c r="AA34" s="167">
        <v>0</v>
      </c>
    </row>
    <row r="35" spans="1:27" ht="69" customHeight="1">
      <c r="A35" s="161"/>
      <c r="B35" s="174" t="s">
        <v>60</v>
      </c>
      <c r="C35" s="170" t="s">
        <v>312</v>
      </c>
      <c r="D35" s="170" t="s">
        <v>10</v>
      </c>
      <c r="E35" s="170" t="s">
        <v>398</v>
      </c>
      <c r="F35" s="170" t="s">
        <v>63</v>
      </c>
      <c r="G35" s="175"/>
      <c r="H35" s="175"/>
      <c r="I35" s="175"/>
      <c r="J35" s="172"/>
      <c r="K35" s="172"/>
      <c r="L35" s="172"/>
      <c r="M35" s="172"/>
      <c r="N35" s="172"/>
      <c r="O35" s="172"/>
      <c r="P35" s="172"/>
      <c r="Q35" s="172"/>
      <c r="R35" s="172"/>
      <c r="S35" s="173">
        <v>1165.051</v>
      </c>
      <c r="T35" s="173">
        <v>1165.051</v>
      </c>
      <c r="U35" s="217">
        <f t="shared" si="2"/>
        <v>100</v>
      </c>
      <c r="V35" s="173">
        <v>884.992</v>
      </c>
      <c r="W35" s="215">
        <v>884.992</v>
      </c>
      <c r="X35" s="167">
        <f>W35/V35*100</f>
        <v>100</v>
      </c>
      <c r="Y35" s="173">
        <v>0</v>
      </c>
      <c r="Z35" s="173">
        <v>0</v>
      </c>
      <c r="AA35" s="167">
        <v>0</v>
      </c>
    </row>
    <row r="36" spans="1:27" ht="15" customHeight="1">
      <c r="A36" s="161"/>
      <c r="B36" s="169" t="s">
        <v>242</v>
      </c>
      <c r="C36" s="170" t="s">
        <v>312</v>
      </c>
      <c r="D36" s="170" t="s">
        <v>10</v>
      </c>
      <c r="E36" s="170" t="s">
        <v>174</v>
      </c>
      <c r="F36" s="170"/>
      <c r="G36" s="175"/>
      <c r="H36" s="175"/>
      <c r="I36" s="175"/>
      <c r="J36" s="172"/>
      <c r="K36" s="172"/>
      <c r="L36" s="172"/>
      <c r="M36" s="172"/>
      <c r="N36" s="172"/>
      <c r="O36" s="172"/>
      <c r="P36" s="172"/>
      <c r="Q36" s="172"/>
      <c r="R36" s="172"/>
      <c r="S36" s="173">
        <f>S38</f>
        <v>198.1194</v>
      </c>
      <c r="T36" s="173">
        <f aca="true" t="shared" si="20" ref="T36:Z36">T38</f>
        <v>196.77956</v>
      </c>
      <c r="U36" s="217">
        <f t="shared" si="20"/>
        <v>99.32372094807475</v>
      </c>
      <c r="V36" s="173">
        <f t="shared" si="20"/>
        <v>0</v>
      </c>
      <c r="W36" s="173">
        <f t="shared" si="20"/>
        <v>0</v>
      </c>
      <c r="X36" s="167">
        <v>0</v>
      </c>
      <c r="Y36" s="173">
        <f t="shared" si="20"/>
        <v>0</v>
      </c>
      <c r="Z36" s="173">
        <f t="shared" si="20"/>
        <v>0</v>
      </c>
      <c r="AA36" s="167">
        <v>0</v>
      </c>
    </row>
    <row r="37" spans="1:27" ht="30" customHeight="1">
      <c r="A37" s="161"/>
      <c r="B37" s="174" t="s">
        <v>61</v>
      </c>
      <c r="C37" s="170" t="s">
        <v>312</v>
      </c>
      <c r="D37" s="170" t="s">
        <v>10</v>
      </c>
      <c r="E37" s="170" t="s">
        <v>174</v>
      </c>
      <c r="F37" s="170" t="s">
        <v>64</v>
      </c>
      <c r="G37" s="175"/>
      <c r="H37" s="175"/>
      <c r="I37" s="175"/>
      <c r="J37" s="172"/>
      <c r="K37" s="172"/>
      <c r="L37" s="172"/>
      <c r="M37" s="172"/>
      <c r="N37" s="172"/>
      <c r="O37" s="172"/>
      <c r="P37" s="172"/>
      <c r="Q37" s="172"/>
      <c r="R37" s="172"/>
      <c r="S37" s="173">
        <v>198.1194</v>
      </c>
      <c r="T37" s="173">
        <v>196.78</v>
      </c>
      <c r="U37" s="217">
        <f t="shared" si="2"/>
        <v>99.32394303637099</v>
      </c>
      <c r="V37" s="173">
        <v>0</v>
      </c>
      <c r="W37" s="173">
        <v>0</v>
      </c>
      <c r="X37" s="167">
        <v>0</v>
      </c>
      <c r="Y37" s="173">
        <v>0</v>
      </c>
      <c r="Z37" s="173">
        <v>0</v>
      </c>
      <c r="AA37" s="167">
        <v>0</v>
      </c>
    </row>
    <row r="38" spans="1:27" ht="41.25" customHeight="1">
      <c r="A38" s="161"/>
      <c r="B38" s="174" t="s">
        <v>389</v>
      </c>
      <c r="C38" s="170" t="s">
        <v>312</v>
      </c>
      <c r="D38" s="170" t="s">
        <v>10</v>
      </c>
      <c r="E38" s="170" t="s">
        <v>524</v>
      </c>
      <c r="F38" s="170"/>
      <c r="G38" s="175"/>
      <c r="H38" s="175"/>
      <c r="I38" s="175"/>
      <c r="J38" s="172"/>
      <c r="K38" s="172"/>
      <c r="L38" s="172"/>
      <c r="M38" s="172"/>
      <c r="N38" s="172"/>
      <c r="O38" s="172"/>
      <c r="P38" s="172"/>
      <c r="Q38" s="172"/>
      <c r="R38" s="172"/>
      <c r="S38" s="173">
        <v>198.1194</v>
      </c>
      <c r="T38" s="173">
        <v>196.77956</v>
      </c>
      <c r="U38" s="217">
        <f t="shared" si="2"/>
        <v>99.32372094807475</v>
      </c>
      <c r="V38" s="173">
        <f>V37</f>
        <v>0</v>
      </c>
      <c r="W38" s="173">
        <f>W37</f>
        <v>0</v>
      </c>
      <c r="X38" s="167">
        <v>0</v>
      </c>
      <c r="Y38" s="173">
        <f>Y37</f>
        <v>0</v>
      </c>
      <c r="Z38" s="173">
        <f>Z37</f>
        <v>0</v>
      </c>
      <c r="AA38" s="167">
        <v>0</v>
      </c>
    </row>
    <row r="39" spans="1:27" ht="18" customHeight="1">
      <c r="A39" s="161"/>
      <c r="B39" s="169" t="s">
        <v>446</v>
      </c>
      <c r="C39" s="170" t="s">
        <v>312</v>
      </c>
      <c r="D39" s="170" t="s">
        <v>10</v>
      </c>
      <c r="E39" s="170" t="s">
        <v>416</v>
      </c>
      <c r="F39" s="170"/>
      <c r="G39" s="175"/>
      <c r="H39" s="175"/>
      <c r="I39" s="175"/>
      <c r="J39" s="172"/>
      <c r="K39" s="172"/>
      <c r="L39" s="172"/>
      <c r="M39" s="172"/>
      <c r="N39" s="172"/>
      <c r="O39" s="172"/>
      <c r="P39" s="172"/>
      <c r="Q39" s="172"/>
      <c r="R39" s="172"/>
      <c r="S39" s="173">
        <f>S41</f>
        <v>462.2785</v>
      </c>
      <c r="T39" s="173">
        <f aca="true" t="shared" si="21" ref="T39:Z40">T41</f>
        <v>459.152</v>
      </c>
      <c r="U39" s="217">
        <f t="shared" si="21"/>
        <v>99.3236760956869</v>
      </c>
      <c r="V39" s="173">
        <f t="shared" si="21"/>
        <v>0</v>
      </c>
      <c r="W39" s="173">
        <f t="shared" si="21"/>
        <v>0</v>
      </c>
      <c r="X39" s="167">
        <v>0</v>
      </c>
      <c r="Y39" s="173">
        <f t="shared" si="21"/>
        <v>0</v>
      </c>
      <c r="Z39" s="173">
        <f t="shared" si="21"/>
        <v>0</v>
      </c>
      <c r="AA39" s="167">
        <v>0</v>
      </c>
    </row>
    <row r="40" spans="1:27" ht="26.25" customHeight="1">
      <c r="A40" s="161"/>
      <c r="B40" s="174" t="s">
        <v>61</v>
      </c>
      <c r="C40" s="170" t="s">
        <v>312</v>
      </c>
      <c r="D40" s="170" t="s">
        <v>10</v>
      </c>
      <c r="E40" s="170" t="s">
        <v>409</v>
      </c>
      <c r="F40" s="170" t="s">
        <v>64</v>
      </c>
      <c r="G40" s="175"/>
      <c r="H40" s="175"/>
      <c r="I40" s="175"/>
      <c r="J40" s="172"/>
      <c r="K40" s="172"/>
      <c r="L40" s="172"/>
      <c r="M40" s="172"/>
      <c r="N40" s="172"/>
      <c r="O40" s="172"/>
      <c r="P40" s="172"/>
      <c r="Q40" s="172"/>
      <c r="R40" s="172"/>
      <c r="S40" s="173">
        <v>462.2785</v>
      </c>
      <c r="T40" s="173">
        <v>459.152</v>
      </c>
      <c r="U40" s="217">
        <f t="shared" si="2"/>
        <v>99.3236760956869</v>
      </c>
      <c r="V40" s="173">
        <v>0</v>
      </c>
      <c r="W40" s="173">
        <f t="shared" si="21"/>
        <v>0</v>
      </c>
      <c r="X40" s="167">
        <v>0</v>
      </c>
      <c r="Y40" s="173">
        <v>0</v>
      </c>
      <c r="Z40" s="173">
        <v>0</v>
      </c>
      <c r="AA40" s="167">
        <v>0</v>
      </c>
    </row>
    <row r="41" spans="1:27" ht="30.75" customHeight="1">
      <c r="A41" s="161"/>
      <c r="B41" s="174" t="s">
        <v>388</v>
      </c>
      <c r="C41" s="170" t="s">
        <v>312</v>
      </c>
      <c r="D41" s="170" t="s">
        <v>10</v>
      </c>
      <c r="E41" s="170" t="s">
        <v>494</v>
      </c>
      <c r="F41" s="170"/>
      <c r="G41" s="175"/>
      <c r="H41" s="175"/>
      <c r="I41" s="175"/>
      <c r="J41" s="172"/>
      <c r="K41" s="172"/>
      <c r="L41" s="172"/>
      <c r="M41" s="172"/>
      <c r="N41" s="172"/>
      <c r="O41" s="172"/>
      <c r="P41" s="172"/>
      <c r="Q41" s="172"/>
      <c r="R41" s="172"/>
      <c r="S41" s="173">
        <f>S40</f>
        <v>462.2785</v>
      </c>
      <c r="T41" s="173">
        <v>459.152</v>
      </c>
      <c r="U41" s="217">
        <f t="shared" si="2"/>
        <v>99.3236760956869</v>
      </c>
      <c r="V41" s="173">
        <v>0</v>
      </c>
      <c r="W41" s="173">
        <v>0</v>
      </c>
      <c r="X41" s="167">
        <v>0</v>
      </c>
      <c r="Y41" s="173">
        <v>0</v>
      </c>
      <c r="Z41" s="173">
        <v>0</v>
      </c>
      <c r="AA41" s="167">
        <v>0</v>
      </c>
    </row>
    <row r="42" spans="1:27" ht="15.75" customHeight="1">
      <c r="A42" s="161"/>
      <c r="B42" s="162" t="s">
        <v>591</v>
      </c>
      <c r="C42" s="170" t="s">
        <v>312</v>
      </c>
      <c r="D42" s="163" t="s">
        <v>588</v>
      </c>
      <c r="E42" s="163"/>
      <c r="F42" s="170"/>
      <c r="G42" s="164" t="e">
        <f>G43+#REF!</f>
        <v>#REF!</v>
      </c>
      <c r="H42" s="164" t="e">
        <f>H43+#REF!</f>
        <v>#REF!</v>
      </c>
      <c r="I42" s="164" t="e">
        <f>I43+#REF!</f>
        <v>#REF!</v>
      </c>
      <c r="J42" s="164" t="e">
        <f>J43+#REF!</f>
        <v>#REF!</v>
      </c>
      <c r="K42" s="164" t="e">
        <f>K43+#REF!</f>
        <v>#REF!</v>
      </c>
      <c r="L42" s="164" t="e">
        <f>L43+#REF!</f>
        <v>#REF!</v>
      </c>
      <c r="M42" s="165" t="e">
        <f>M43+#REF!</f>
        <v>#REF!</v>
      </c>
      <c r="N42" s="165" t="e">
        <f>N43+#REF!</f>
        <v>#REF!</v>
      </c>
      <c r="O42" s="165" t="e">
        <f>O43+#REF!</f>
        <v>#REF!</v>
      </c>
      <c r="P42" s="165" t="e">
        <f>P43+#REF!</f>
        <v>#REF!</v>
      </c>
      <c r="Q42" s="165" t="e">
        <f>Q43+#REF!</f>
        <v>#REF!</v>
      </c>
      <c r="R42" s="165" t="e">
        <f>R43+#REF!</f>
        <v>#REF!</v>
      </c>
      <c r="S42" s="166">
        <f>S43</f>
        <v>63</v>
      </c>
      <c r="T42" s="166">
        <f aca="true" t="shared" si="22" ref="T42:Z44">T43</f>
        <v>63</v>
      </c>
      <c r="U42" s="216">
        <f t="shared" si="22"/>
        <v>100</v>
      </c>
      <c r="V42" s="166">
        <f t="shared" si="22"/>
        <v>0</v>
      </c>
      <c r="W42" s="166">
        <f t="shared" si="22"/>
        <v>0</v>
      </c>
      <c r="X42" s="218">
        <v>0</v>
      </c>
      <c r="Y42" s="166">
        <f t="shared" si="22"/>
        <v>0</v>
      </c>
      <c r="Z42" s="166">
        <f t="shared" si="22"/>
        <v>0</v>
      </c>
      <c r="AA42" s="167">
        <v>0</v>
      </c>
    </row>
    <row r="43" spans="1:27" ht="27" customHeight="1">
      <c r="A43" s="161"/>
      <c r="B43" s="174" t="s">
        <v>594</v>
      </c>
      <c r="C43" s="170" t="s">
        <v>312</v>
      </c>
      <c r="D43" s="170" t="s">
        <v>588</v>
      </c>
      <c r="E43" s="170" t="s">
        <v>595</v>
      </c>
      <c r="F43" s="170"/>
      <c r="G43" s="171" t="e">
        <f aca="true" t="shared" si="23" ref="G43:L43">G44</f>
        <v>#REF!</v>
      </c>
      <c r="H43" s="171" t="e">
        <f t="shared" si="23"/>
        <v>#REF!</v>
      </c>
      <c r="I43" s="171" t="e">
        <f t="shared" si="23"/>
        <v>#REF!</v>
      </c>
      <c r="J43" s="171" t="e">
        <f t="shared" si="23"/>
        <v>#REF!</v>
      </c>
      <c r="K43" s="171" t="e">
        <f t="shared" si="23"/>
        <v>#REF!</v>
      </c>
      <c r="L43" s="171" t="e">
        <f t="shared" si="23"/>
        <v>#REF!</v>
      </c>
      <c r="M43" s="172" t="e">
        <f>M44</f>
        <v>#REF!</v>
      </c>
      <c r="N43" s="172" t="e">
        <f aca="true" t="shared" si="24" ref="N43:O45">H43+K43</f>
        <v>#REF!</v>
      </c>
      <c r="O43" s="172" t="e">
        <f t="shared" si="24"/>
        <v>#REF!</v>
      </c>
      <c r="P43" s="171">
        <f>P44</f>
        <v>0</v>
      </c>
      <c r="Q43" s="171" t="e">
        <f>Q44</f>
        <v>#REF!</v>
      </c>
      <c r="R43" s="171">
        <f>R44</f>
        <v>0</v>
      </c>
      <c r="S43" s="173">
        <f>S44</f>
        <v>63</v>
      </c>
      <c r="T43" s="173">
        <f t="shared" si="22"/>
        <v>63</v>
      </c>
      <c r="U43" s="217">
        <f t="shared" si="22"/>
        <v>100</v>
      </c>
      <c r="V43" s="173">
        <f t="shared" si="22"/>
        <v>0</v>
      </c>
      <c r="W43" s="173">
        <f t="shared" si="22"/>
        <v>0</v>
      </c>
      <c r="X43" s="167">
        <v>0</v>
      </c>
      <c r="Y43" s="173">
        <f t="shared" si="22"/>
        <v>0</v>
      </c>
      <c r="Z43" s="173">
        <f t="shared" si="22"/>
        <v>0</v>
      </c>
      <c r="AA43" s="167">
        <v>0</v>
      </c>
    </row>
    <row r="44" spans="1:27" ht="96.75" customHeight="1">
      <c r="A44" s="161"/>
      <c r="B44" s="174" t="s">
        <v>82</v>
      </c>
      <c r="C44" s="170" t="s">
        <v>312</v>
      </c>
      <c r="D44" s="170" t="s">
        <v>588</v>
      </c>
      <c r="E44" s="170" t="s">
        <v>596</v>
      </c>
      <c r="F44" s="170"/>
      <c r="G44" s="171" t="e">
        <f aca="true" t="shared" si="25" ref="G44:M44">G45+G49+G52</f>
        <v>#REF!</v>
      </c>
      <c r="H44" s="171" t="e">
        <f t="shared" si="25"/>
        <v>#REF!</v>
      </c>
      <c r="I44" s="171" t="e">
        <f t="shared" si="25"/>
        <v>#REF!</v>
      </c>
      <c r="J44" s="171" t="e">
        <f t="shared" si="25"/>
        <v>#REF!</v>
      </c>
      <c r="K44" s="171" t="e">
        <f t="shared" si="25"/>
        <v>#REF!</v>
      </c>
      <c r="L44" s="171" t="e">
        <f t="shared" si="25"/>
        <v>#REF!</v>
      </c>
      <c r="M44" s="172" t="e">
        <f t="shared" si="25"/>
        <v>#REF!</v>
      </c>
      <c r="N44" s="172" t="e">
        <f t="shared" si="24"/>
        <v>#REF!</v>
      </c>
      <c r="O44" s="172" t="e">
        <f t="shared" si="24"/>
        <v>#REF!</v>
      </c>
      <c r="P44" s="171">
        <v>0</v>
      </c>
      <c r="Q44" s="171" t="e">
        <f>Q45+Q49+Q52</f>
        <v>#REF!</v>
      </c>
      <c r="R44" s="171">
        <v>0</v>
      </c>
      <c r="S44" s="173">
        <f>S45</f>
        <v>63</v>
      </c>
      <c r="T44" s="173">
        <f t="shared" si="22"/>
        <v>63</v>
      </c>
      <c r="U44" s="217">
        <f t="shared" si="22"/>
        <v>100</v>
      </c>
      <c r="V44" s="173">
        <f t="shared" si="22"/>
        <v>0</v>
      </c>
      <c r="W44" s="173">
        <f t="shared" si="22"/>
        <v>0</v>
      </c>
      <c r="X44" s="167">
        <v>0</v>
      </c>
      <c r="Y44" s="173">
        <f t="shared" si="22"/>
        <v>0</v>
      </c>
      <c r="Z44" s="173">
        <f t="shared" si="22"/>
        <v>0</v>
      </c>
      <c r="AA44" s="167">
        <v>0</v>
      </c>
    </row>
    <row r="45" spans="1:27" ht="27.75" customHeight="1">
      <c r="A45" s="161"/>
      <c r="B45" s="169" t="s">
        <v>438</v>
      </c>
      <c r="C45" s="170" t="s">
        <v>312</v>
      </c>
      <c r="D45" s="170" t="s">
        <v>588</v>
      </c>
      <c r="E45" s="170" t="s">
        <v>596</v>
      </c>
      <c r="F45" s="170" t="s">
        <v>439</v>
      </c>
      <c r="G45" s="171">
        <f aca="true" t="shared" si="26" ref="G45:L45">G48</f>
        <v>23346.5</v>
      </c>
      <c r="H45" s="171">
        <f t="shared" si="26"/>
        <v>0</v>
      </c>
      <c r="I45" s="171">
        <f t="shared" si="26"/>
        <v>12274.15</v>
      </c>
      <c r="J45" s="171">
        <f t="shared" si="26"/>
        <v>-2340</v>
      </c>
      <c r="K45" s="171">
        <f t="shared" si="26"/>
        <v>0</v>
      </c>
      <c r="L45" s="171">
        <f t="shared" si="26"/>
        <v>0</v>
      </c>
      <c r="M45" s="172">
        <f>G45+J45</f>
        <v>21006.5</v>
      </c>
      <c r="N45" s="172">
        <f t="shared" si="24"/>
        <v>0</v>
      </c>
      <c r="O45" s="172">
        <f t="shared" si="24"/>
        <v>12274.15</v>
      </c>
      <c r="P45" s="171">
        <f>P48</f>
        <v>-3508.26568</v>
      </c>
      <c r="Q45" s="171">
        <f>Q48</f>
        <v>0</v>
      </c>
      <c r="R45" s="171">
        <f>R48</f>
        <v>-3508.26568</v>
      </c>
      <c r="S45" s="173">
        <v>63</v>
      </c>
      <c r="T45" s="173">
        <v>63</v>
      </c>
      <c r="U45" s="216">
        <f t="shared" si="2"/>
        <v>100</v>
      </c>
      <c r="V45" s="173">
        <v>0</v>
      </c>
      <c r="W45" s="173">
        <v>0</v>
      </c>
      <c r="X45" s="167">
        <v>0</v>
      </c>
      <c r="Y45" s="173">
        <v>0</v>
      </c>
      <c r="Z45" s="173">
        <v>0</v>
      </c>
      <c r="AA45" s="167">
        <v>0</v>
      </c>
    </row>
    <row r="46" spans="1:27" ht="21.75" customHeight="1">
      <c r="A46" s="161"/>
      <c r="B46" s="162" t="s">
        <v>648</v>
      </c>
      <c r="C46" s="163" t="s">
        <v>312</v>
      </c>
      <c r="D46" s="163" t="s">
        <v>649</v>
      </c>
      <c r="E46" s="163"/>
      <c r="F46" s="163"/>
      <c r="G46" s="171"/>
      <c r="H46" s="171"/>
      <c r="I46" s="171"/>
      <c r="J46" s="171"/>
      <c r="K46" s="171"/>
      <c r="L46" s="171"/>
      <c r="M46" s="172"/>
      <c r="N46" s="172"/>
      <c r="O46" s="172"/>
      <c r="P46" s="171"/>
      <c r="Q46" s="171"/>
      <c r="R46" s="171"/>
      <c r="S46" s="166">
        <f>S47+S60+S63</f>
        <v>98244.78099999999</v>
      </c>
      <c r="T46" s="166">
        <f aca="true" t="shared" si="27" ref="T46:Z46">T47+T60+T63</f>
        <v>96581.03799999999</v>
      </c>
      <c r="U46" s="216">
        <f t="shared" si="2"/>
        <v>98.30653294448281</v>
      </c>
      <c r="V46" s="166">
        <f t="shared" si="27"/>
        <v>53488.277</v>
      </c>
      <c r="W46" s="166">
        <f t="shared" si="27"/>
        <v>53485.019</v>
      </c>
      <c r="X46" s="218">
        <f>W46/V46*100</f>
        <v>99.9939089456929</v>
      </c>
      <c r="Y46" s="166">
        <f t="shared" si="27"/>
        <v>11685.82</v>
      </c>
      <c r="Z46" s="166">
        <f t="shared" si="27"/>
        <v>10071.27899</v>
      </c>
      <c r="AA46" s="218">
        <f>Z46/Y46*100</f>
        <v>86.18375937674892</v>
      </c>
    </row>
    <row r="47" spans="1:27" ht="29.25" customHeight="1">
      <c r="A47" s="161"/>
      <c r="B47" s="169" t="s">
        <v>650</v>
      </c>
      <c r="C47" s="170" t="s">
        <v>312</v>
      </c>
      <c r="D47" s="170" t="s">
        <v>649</v>
      </c>
      <c r="E47" s="170" t="s">
        <v>651</v>
      </c>
      <c r="F47" s="170"/>
      <c r="G47" s="171"/>
      <c r="H47" s="171"/>
      <c r="I47" s="171"/>
      <c r="J47" s="171"/>
      <c r="K47" s="171"/>
      <c r="L47" s="171"/>
      <c r="M47" s="172"/>
      <c r="N47" s="172"/>
      <c r="O47" s="172"/>
      <c r="P47" s="171"/>
      <c r="Q47" s="171"/>
      <c r="R47" s="171"/>
      <c r="S47" s="173">
        <f>S48</f>
        <v>96186.03899999999</v>
      </c>
      <c r="T47" s="173">
        <f aca="true" t="shared" si="28" ref="T47:Z47">T48</f>
        <v>94545.181</v>
      </c>
      <c r="U47" s="217">
        <f t="shared" si="2"/>
        <v>98.29407883196023</v>
      </c>
      <c r="V47" s="173">
        <f t="shared" si="28"/>
        <v>52924.213</v>
      </c>
      <c r="W47" s="173">
        <f t="shared" si="28"/>
        <v>52924.213</v>
      </c>
      <c r="X47" s="167">
        <f>W47/V47*100</f>
        <v>100</v>
      </c>
      <c r="Y47" s="173">
        <f t="shared" si="28"/>
        <v>11685.82</v>
      </c>
      <c r="Z47" s="173">
        <f t="shared" si="28"/>
        <v>10071.27899</v>
      </c>
      <c r="AA47" s="167">
        <f>Z47/Y47*100</f>
        <v>86.18375937674892</v>
      </c>
    </row>
    <row r="48" spans="1:27" ht="27.75" customHeight="1">
      <c r="A48" s="161"/>
      <c r="B48" s="169" t="s">
        <v>585</v>
      </c>
      <c r="C48" s="170" t="s">
        <v>312</v>
      </c>
      <c r="D48" s="170" t="s">
        <v>649</v>
      </c>
      <c r="E48" s="170" t="s">
        <v>2</v>
      </c>
      <c r="F48" s="170"/>
      <c r="G48" s="175">
        <v>23346.5</v>
      </c>
      <c r="H48" s="175">
        <v>0</v>
      </c>
      <c r="I48" s="175">
        <v>12274.15</v>
      </c>
      <c r="J48" s="172">
        <v>-2340</v>
      </c>
      <c r="K48" s="172"/>
      <c r="L48" s="172"/>
      <c r="M48" s="172">
        <f aca="true" t="shared" si="29" ref="M48:O49">G48+J48</f>
        <v>21006.5</v>
      </c>
      <c r="N48" s="172">
        <f t="shared" si="29"/>
        <v>0</v>
      </c>
      <c r="O48" s="172">
        <f t="shared" si="29"/>
        <v>12274.15</v>
      </c>
      <c r="P48" s="172">
        <v>-3508.26568</v>
      </c>
      <c r="Q48" s="172"/>
      <c r="R48" s="172">
        <v>-3508.26568</v>
      </c>
      <c r="S48" s="173">
        <f>S49+S53+S56+S58</f>
        <v>96186.03899999999</v>
      </c>
      <c r="T48" s="173">
        <f aca="true" t="shared" si="30" ref="T48:Z48">T49+T53+T56+T58</f>
        <v>94545.181</v>
      </c>
      <c r="U48" s="217">
        <f t="shared" si="2"/>
        <v>98.29407883196023</v>
      </c>
      <c r="V48" s="173">
        <f t="shared" si="30"/>
        <v>52924.213</v>
      </c>
      <c r="W48" s="173">
        <f t="shared" si="30"/>
        <v>52924.213</v>
      </c>
      <c r="X48" s="167">
        <f>W48/V48*100</f>
        <v>100</v>
      </c>
      <c r="Y48" s="173">
        <f t="shared" si="30"/>
        <v>11685.82</v>
      </c>
      <c r="Z48" s="173">
        <f t="shared" si="30"/>
        <v>10071.27899</v>
      </c>
      <c r="AA48" s="167">
        <f>Z48/Y48*100</f>
        <v>86.18375937674892</v>
      </c>
    </row>
    <row r="49" spans="1:27" ht="30" customHeight="1">
      <c r="A49" s="161"/>
      <c r="B49" s="177" t="s">
        <v>440</v>
      </c>
      <c r="C49" s="170" t="s">
        <v>312</v>
      </c>
      <c r="D49" s="170" t="s">
        <v>649</v>
      </c>
      <c r="E49" s="170" t="s">
        <v>3</v>
      </c>
      <c r="F49" s="170"/>
      <c r="G49" s="171" t="e">
        <f>#REF!</f>
        <v>#REF!</v>
      </c>
      <c r="H49" s="171" t="e">
        <f>#REF!</f>
        <v>#REF!</v>
      </c>
      <c r="I49" s="171" t="e">
        <f>#REF!</f>
        <v>#REF!</v>
      </c>
      <c r="J49" s="171" t="e">
        <f>#REF!</f>
        <v>#REF!</v>
      </c>
      <c r="K49" s="171" t="e">
        <f>#REF!</f>
        <v>#REF!</v>
      </c>
      <c r="L49" s="171" t="e">
        <f>#REF!</f>
        <v>#REF!</v>
      </c>
      <c r="M49" s="172" t="e">
        <f t="shared" si="29"/>
        <v>#REF!</v>
      </c>
      <c r="N49" s="172" t="e">
        <f t="shared" si="29"/>
        <v>#REF!</v>
      </c>
      <c r="O49" s="172" t="e">
        <f t="shared" si="29"/>
        <v>#REF!</v>
      </c>
      <c r="P49" s="171" t="e">
        <f>#REF!</f>
        <v>#REF!</v>
      </c>
      <c r="Q49" s="171" t="e">
        <f>#REF!</f>
        <v>#REF!</v>
      </c>
      <c r="R49" s="171" t="e">
        <f>#REF!</f>
        <v>#REF!</v>
      </c>
      <c r="S49" s="173">
        <f>S50+S51+S52</f>
        <v>24072.885</v>
      </c>
      <c r="T49" s="173">
        <f aca="true" t="shared" si="31" ref="T49:Z49">T50+T51+T52</f>
        <v>22448.462</v>
      </c>
      <c r="U49" s="217">
        <f t="shared" si="2"/>
        <v>93.25206347307355</v>
      </c>
      <c r="V49" s="173">
        <f t="shared" si="31"/>
        <v>0</v>
      </c>
      <c r="W49" s="173">
        <f t="shared" si="31"/>
        <v>0</v>
      </c>
      <c r="X49" s="167">
        <v>0</v>
      </c>
      <c r="Y49" s="173">
        <f t="shared" si="31"/>
        <v>11685.82</v>
      </c>
      <c r="Z49" s="173">
        <f t="shared" si="31"/>
        <v>10071.27899</v>
      </c>
      <c r="AA49" s="167">
        <f>Z49/Y49*100</f>
        <v>86.18375937674892</v>
      </c>
    </row>
    <row r="50" spans="1:27" ht="66" customHeight="1">
      <c r="A50" s="161"/>
      <c r="B50" s="174" t="s">
        <v>60</v>
      </c>
      <c r="C50" s="170" t="s">
        <v>312</v>
      </c>
      <c r="D50" s="170" t="s">
        <v>649</v>
      </c>
      <c r="E50" s="170" t="s">
        <v>3</v>
      </c>
      <c r="F50" s="170" t="s">
        <v>63</v>
      </c>
      <c r="G50" s="171"/>
      <c r="H50" s="171"/>
      <c r="I50" s="171"/>
      <c r="J50" s="171"/>
      <c r="K50" s="171"/>
      <c r="L50" s="171"/>
      <c r="M50" s="172"/>
      <c r="N50" s="172"/>
      <c r="O50" s="172"/>
      <c r="P50" s="171"/>
      <c r="Q50" s="171"/>
      <c r="R50" s="171"/>
      <c r="S50" s="173">
        <v>2755.512</v>
      </c>
      <c r="T50" s="173">
        <v>2746.29</v>
      </c>
      <c r="U50" s="217">
        <f t="shared" si="2"/>
        <v>99.6653253551427</v>
      </c>
      <c r="V50" s="173">
        <v>0</v>
      </c>
      <c r="W50" s="173">
        <v>0</v>
      </c>
      <c r="X50" s="167">
        <v>0</v>
      </c>
      <c r="Y50" s="173">
        <v>0</v>
      </c>
      <c r="Z50" s="173">
        <v>0</v>
      </c>
      <c r="AA50" s="167">
        <v>0</v>
      </c>
    </row>
    <row r="51" spans="1:27" ht="30" customHeight="1">
      <c r="A51" s="161"/>
      <c r="B51" s="174" t="s">
        <v>61</v>
      </c>
      <c r="C51" s="170" t="s">
        <v>312</v>
      </c>
      <c r="D51" s="170" t="s">
        <v>649</v>
      </c>
      <c r="E51" s="170" t="s">
        <v>3</v>
      </c>
      <c r="F51" s="170" t="s">
        <v>64</v>
      </c>
      <c r="G51" s="171"/>
      <c r="H51" s="171"/>
      <c r="I51" s="171"/>
      <c r="J51" s="171"/>
      <c r="K51" s="171"/>
      <c r="L51" s="171"/>
      <c r="M51" s="172"/>
      <c r="N51" s="172"/>
      <c r="O51" s="172"/>
      <c r="P51" s="171"/>
      <c r="Q51" s="171"/>
      <c r="R51" s="171"/>
      <c r="S51" s="173">
        <v>21278.607</v>
      </c>
      <c r="T51" s="173">
        <v>19663.406</v>
      </c>
      <c r="U51" s="217">
        <f t="shared" si="2"/>
        <v>92.40927284384733</v>
      </c>
      <c r="V51" s="173">
        <v>0</v>
      </c>
      <c r="W51" s="173">
        <v>0</v>
      </c>
      <c r="X51" s="167">
        <v>0</v>
      </c>
      <c r="Y51" s="173">
        <v>11685.82</v>
      </c>
      <c r="Z51" s="215">
        <v>10071.27899</v>
      </c>
      <c r="AA51" s="167">
        <f>Z51/Y51*100</f>
        <v>86.18375937674892</v>
      </c>
    </row>
    <row r="52" spans="1:27" ht="15" customHeight="1">
      <c r="A52" s="161"/>
      <c r="B52" s="174" t="s">
        <v>62</v>
      </c>
      <c r="C52" s="170" t="s">
        <v>312</v>
      </c>
      <c r="D52" s="170" t="s">
        <v>649</v>
      </c>
      <c r="E52" s="170" t="s">
        <v>3</v>
      </c>
      <c r="F52" s="170" t="s">
        <v>65</v>
      </c>
      <c r="G52" s="175"/>
      <c r="H52" s="175"/>
      <c r="I52" s="175"/>
      <c r="J52" s="172">
        <f>J53</f>
        <v>2340</v>
      </c>
      <c r="K52" s="172">
        <f>K53</f>
        <v>0</v>
      </c>
      <c r="L52" s="172">
        <f>L53</f>
        <v>0</v>
      </c>
      <c r="M52" s="172">
        <f aca="true" t="shared" si="32" ref="M52:O56">G52+J52</f>
        <v>2340</v>
      </c>
      <c r="N52" s="172">
        <f t="shared" si="32"/>
        <v>0</v>
      </c>
      <c r="O52" s="172">
        <f t="shared" si="32"/>
        <v>0</v>
      </c>
      <c r="P52" s="172">
        <f>P53</f>
        <v>0</v>
      </c>
      <c r="Q52" s="172">
        <f>Q53</f>
        <v>0</v>
      </c>
      <c r="R52" s="172">
        <f>R53</f>
        <v>0</v>
      </c>
      <c r="S52" s="173">
        <v>38.766</v>
      </c>
      <c r="T52" s="173">
        <v>38.766</v>
      </c>
      <c r="U52" s="217">
        <f t="shared" si="2"/>
        <v>100</v>
      </c>
      <c r="V52" s="173">
        <v>0</v>
      </c>
      <c r="W52" s="173">
        <v>0</v>
      </c>
      <c r="X52" s="167">
        <v>0</v>
      </c>
      <c r="Y52" s="173">
        <v>0</v>
      </c>
      <c r="Z52" s="173">
        <v>0</v>
      </c>
      <c r="AA52" s="167">
        <v>0</v>
      </c>
    </row>
    <row r="53" spans="1:27" ht="89.25" customHeight="1">
      <c r="A53" s="161"/>
      <c r="B53" s="169" t="s">
        <v>116</v>
      </c>
      <c r="C53" s="170" t="s">
        <v>312</v>
      </c>
      <c r="D53" s="170" t="s">
        <v>649</v>
      </c>
      <c r="E53" s="170" t="s">
        <v>4</v>
      </c>
      <c r="F53" s="170"/>
      <c r="G53" s="175"/>
      <c r="H53" s="175"/>
      <c r="I53" s="175"/>
      <c r="J53" s="172">
        <v>2340</v>
      </c>
      <c r="K53" s="172"/>
      <c r="L53" s="172"/>
      <c r="M53" s="172">
        <f t="shared" si="32"/>
        <v>2340</v>
      </c>
      <c r="N53" s="172">
        <f t="shared" si="32"/>
        <v>0</v>
      </c>
      <c r="O53" s="172">
        <f t="shared" si="32"/>
        <v>0</v>
      </c>
      <c r="P53" s="172">
        <v>0</v>
      </c>
      <c r="Q53" s="172"/>
      <c r="R53" s="172"/>
      <c r="S53" s="173">
        <f>S54+S55</f>
        <v>66738.754</v>
      </c>
      <c r="T53" s="173">
        <f aca="true" t="shared" si="33" ref="T53:Z53">T54+T55</f>
        <v>66727.719</v>
      </c>
      <c r="U53" s="217">
        <f t="shared" si="2"/>
        <v>99.98346537905097</v>
      </c>
      <c r="V53" s="173">
        <f t="shared" si="33"/>
        <v>52924.213</v>
      </c>
      <c r="W53" s="173">
        <f t="shared" si="33"/>
        <v>52924.213</v>
      </c>
      <c r="X53" s="167">
        <f>W53/V53*100</f>
        <v>100</v>
      </c>
      <c r="Y53" s="173">
        <f t="shared" si="33"/>
        <v>0</v>
      </c>
      <c r="Z53" s="173">
        <f t="shared" si="33"/>
        <v>0</v>
      </c>
      <c r="AA53" s="167">
        <v>0</v>
      </c>
    </row>
    <row r="54" spans="1:27" ht="65.25" customHeight="1">
      <c r="A54" s="161"/>
      <c r="B54" s="174" t="s">
        <v>60</v>
      </c>
      <c r="C54" s="170" t="s">
        <v>312</v>
      </c>
      <c r="D54" s="170" t="s">
        <v>649</v>
      </c>
      <c r="E54" s="170" t="s">
        <v>4</v>
      </c>
      <c r="F54" s="170" t="s">
        <v>63</v>
      </c>
      <c r="G54" s="175"/>
      <c r="H54" s="175"/>
      <c r="I54" s="175"/>
      <c r="J54" s="172"/>
      <c r="K54" s="172"/>
      <c r="L54" s="172"/>
      <c r="M54" s="172"/>
      <c r="N54" s="172"/>
      <c r="O54" s="172"/>
      <c r="P54" s="172"/>
      <c r="Q54" s="172"/>
      <c r="R54" s="172"/>
      <c r="S54" s="173">
        <v>65097.444</v>
      </c>
      <c r="T54" s="173">
        <v>65092.048</v>
      </c>
      <c r="U54" s="217">
        <f t="shared" si="2"/>
        <v>99.99171088806497</v>
      </c>
      <c r="V54" s="173">
        <v>52924.213</v>
      </c>
      <c r="W54" s="215">
        <v>52924.213</v>
      </c>
      <c r="X54" s="167">
        <f>W54/V54*100</f>
        <v>100</v>
      </c>
      <c r="Y54" s="173">
        <v>0</v>
      </c>
      <c r="Z54" s="173">
        <v>0</v>
      </c>
      <c r="AA54" s="167">
        <v>0</v>
      </c>
    </row>
    <row r="55" spans="1:27" ht="30" customHeight="1">
      <c r="A55" s="161"/>
      <c r="B55" s="174" t="s">
        <v>61</v>
      </c>
      <c r="C55" s="170" t="s">
        <v>312</v>
      </c>
      <c r="D55" s="170" t="s">
        <v>649</v>
      </c>
      <c r="E55" s="170" t="s">
        <v>4</v>
      </c>
      <c r="F55" s="170" t="s">
        <v>64</v>
      </c>
      <c r="G55" s="175"/>
      <c r="H55" s="175"/>
      <c r="I55" s="175"/>
      <c r="J55" s="172"/>
      <c r="K55" s="172"/>
      <c r="L55" s="172"/>
      <c r="M55" s="172"/>
      <c r="N55" s="172"/>
      <c r="O55" s="172"/>
      <c r="P55" s="172"/>
      <c r="Q55" s="172"/>
      <c r="R55" s="172"/>
      <c r="S55" s="173">
        <v>1641.31</v>
      </c>
      <c r="T55" s="173">
        <v>1635.671</v>
      </c>
      <c r="U55" s="217">
        <f t="shared" si="2"/>
        <v>99.6564329712242</v>
      </c>
      <c r="V55" s="173">
        <v>0</v>
      </c>
      <c r="W55" s="173">
        <v>0</v>
      </c>
      <c r="X55" s="167">
        <v>0</v>
      </c>
      <c r="Y55" s="173">
        <v>0</v>
      </c>
      <c r="Z55" s="173">
        <v>0</v>
      </c>
      <c r="AA55" s="167">
        <v>0</v>
      </c>
    </row>
    <row r="56" spans="1:27" ht="66.75" customHeight="1">
      <c r="A56" s="161"/>
      <c r="B56" s="176" t="s">
        <v>447</v>
      </c>
      <c r="C56" s="170" t="s">
        <v>312</v>
      </c>
      <c r="D56" s="170" t="s">
        <v>649</v>
      </c>
      <c r="E56" s="170" t="s">
        <v>202</v>
      </c>
      <c r="F56" s="178"/>
      <c r="G56" s="171" t="e">
        <f>#REF!</f>
        <v>#REF!</v>
      </c>
      <c r="H56" s="171" t="e">
        <f>#REF!</f>
        <v>#REF!</v>
      </c>
      <c r="I56" s="171" t="e">
        <f>#REF!</f>
        <v>#REF!</v>
      </c>
      <c r="J56" s="171" t="e">
        <f>#REF!</f>
        <v>#REF!</v>
      </c>
      <c r="K56" s="171" t="e">
        <f>#REF!</f>
        <v>#REF!</v>
      </c>
      <c r="L56" s="171" t="e">
        <f>#REF!</f>
        <v>#REF!</v>
      </c>
      <c r="M56" s="172" t="e">
        <f t="shared" si="32"/>
        <v>#REF!</v>
      </c>
      <c r="N56" s="172" t="e">
        <f t="shared" si="32"/>
        <v>#REF!</v>
      </c>
      <c r="O56" s="172" t="e">
        <f t="shared" si="32"/>
        <v>#REF!</v>
      </c>
      <c r="P56" s="171" t="e">
        <f>#REF!</f>
        <v>#REF!</v>
      </c>
      <c r="Q56" s="171" t="e">
        <f>#REF!</f>
        <v>#REF!</v>
      </c>
      <c r="R56" s="171" t="e">
        <f>#REF!</f>
        <v>#REF!</v>
      </c>
      <c r="S56" s="173">
        <f>S57</f>
        <v>5369</v>
      </c>
      <c r="T56" s="173">
        <f aca="true" t="shared" si="34" ref="T56:Z56">T57</f>
        <v>5369</v>
      </c>
      <c r="U56" s="217">
        <f t="shared" si="34"/>
        <v>100</v>
      </c>
      <c r="V56" s="173">
        <f t="shared" si="34"/>
        <v>0</v>
      </c>
      <c r="W56" s="173">
        <f t="shared" si="34"/>
        <v>0</v>
      </c>
      <c r="X56" s="167">
        <v>0</v>
      </c>
      <c r="Y56" s="173">
        <f t="shared" si="34"/>
        <v>0</v>
      </c>
      <c r="Z56" s="173">
        <f t="shared" si="34"/>
        <v>0</v>
      </c>
      <c r="AA56" s="167">
        <v>0</v>
      </c>
    </row>
    <row r="57" spans="1:27" ht="33.75" customHeight="1">
      <c r="A57" s="161"/>
      <c r="B57" s="174" t="s">
        <v>61</v>
      </c>
      <c r="C57" s="170" t="s">
        <v>312</v>
      </c>
      <c r="D57" s="170" t="s">
        <v>649</v>
      </c>
      <c r="E57" s="170" t="s">
        <v>202</v>
      </c>
      <c r="F57" s="170" t="s">
        <v>64</v>
      </c>
      <c r="G57" s="171"/>
      <c r="H57" s="171"/>
      <c r="I57" s="171"/>
      <c r="J57" s="171"/>
      <c r="K57" s="171"/>
      <c r="L57" s="171"/>
      <c r="M57" s="172"/>
      <c r="N57" s="172"/>
      <c r="O57" s="172"/>
      <c r="P57" s="171"/>
      <c r="Q57" s="171"/>
      <c r="R57" s="171"/>
      <c r="S57" s="173">
        <v>5369</v>
      </c>
      <c r="T57" s="173">
        <v>5369</v>
      </c>
      <c r="U57" s="217">
        <f t="shared" si="2"/>
        <v>100</v>
      </c>
      <c r="V57" s="173">
        <v>0</v>
      </c>
      <c r="W57" s="173">
        <v>0</v>
      </c>
      <c r="X57" s="167">
        <v>0</v>
      </c>
      <c r="Y57" s="173">
        <v>0</v>
      </c>
      <c r="Z57" s="173">
        <v>0</v>
      </c>
      <c r="AA57" s="167">
        <v>0</v>
      </c>
    </row>
    <row r="58" spans="1:27" ht="45.75" customHeight="1">
      <c r="A58" s="161"/>
      <c r="B58" s="174" t="s">
        <v>161</v>
      </c>
      <c r="C58" s="170" t="s">
        <v>312</v>
      </c>
      <c r="D58" s="170" t="s">
        <v>649</v>
      </c>
      <c r="E58" s="170" t="s">
        <v>162</v>
      </c>
      <c r="F58" s="170"/>
      <c r="G58" s="175"/>
      <c r="H58" s="175"/>
      <c r="I58" s="175"/>
      <c r="J58" s="172"/>
      <c r="K58" s="172"/>
      <c r="L58" s="172"/>
      <c r="M58" s="172"/>
      <c r="N58" s="172"/>
      <c r="O58" s="172"/>
      <c r="P58" s="172"/>
      <c r="Q58" s="172"/>
      <c r="R58" s="172"/>
      <c r="S58" s="173">
        <f>S59</f>
        <v>5.4</v>
      </c>
      <c r="T58" s="173">
        <f aca="true" t="shared" si="35" ref="T58:Y58">T59</f>
        <v>0</v>
      </c>
      <c r="U58" s="217">
        <f t="shared" si="35"/>
        <v>0</v>
      </c>
      <c r="V58" s="173">
        <f t="shared" si="35"/>
        <v>0</v>
      </c>
      <c r="W58" s="173">
        <f t="shared" si="35"/>
        <v>0</v>
      </c>
      <c r="X58" s="167">
        <v>0</v>
      </c>
      <c r="Y58" s="173">
        <f t="shared" si="35"/>
        <v>0</v>
      </c>
      <c r="Z58" s="173">
        <v>0</v>
      </c>
      <c r="AA58" s="167">
        <v>0</v>
      </c>
    </row>
    <row r="59" spans="1:27" ht="28.5" customHeight="1">
      <c r="A59" s="161"/>
      <c r="B59" s="174" t="s">
        <v>61</v>
      </c>
      <c r="C59" s="170" t="s">
        <v>312</v>
      </c>
      <c r="D59" s="170" t="s">
        <v>649</v>
      </c>
      <c r="E59" s="170" t="s">
        <v>162</v>
      </c>
      <c r="F59" s="170" t="s">
        <v>64</v>
      </c>
      <c r="G59" s="179">
        <f aca="true" t="shared" si="36" ref="G59:L59">G63</f>
        <v>583</v>
      </c>
      <c r="H59" s="179">
        <f t="shared" si="36"/>
        <v>0</v>
      </c>
      <c r="I59" s="179">
        <f t="shared" si="36"/>
        <v>0</v>
      </c>
      <c r="J59" s="179">
        <f t="shared" si="36"/>
        <v>0</v>
      </c>
      <c r="K59" s="179">
        <f t="shared" si="36"/>
        <v>0</v>
      </c>
      <c r="L59" s="179">
        <f t="shared" si="36"/>
        <v>0</v>
      </c>
      <c r="M59" s="165">
        <f>M63</f>
        <v>583</v>
      </c>
      <c r="N59" s="165">
        <f>H59+K59</f>
        <v>0</v>
      </c>
      <c r="O59" s="165">
        <f>I59+L59</f>
        <v>0</v>
      </c>
      <c r="P59" s="179">
        <f>P63</f>
        <v>746.3</v>
      </c>
      <c r="Q59" s="179">
        <f>Q63</f>
        <v>0</v>
      </c>
      <c r="R59" s="179">
        <f>R63</f>
        <v>0</v>
      </c>
      <c r="S59" s="173">
        <v>5.4</v>
      </c>
      <c r="T59" s="173">
        <v>0</v>
      </c>
      <c r="U59" s="217">
        <f t="shared" si="2"/>
        <v>0</v>
      </c>
      <c r="V59" s="173">
        <v>0</v>
      </c>
      <c r="W59" s="173">
        <v>0</v>
      </c>
      <c r="X59" s="167">
        <v>0</v>
      </c>
      <c r="Y59" s="173">
        <v>0</v>
      </c>
      <c r="Z59" s="173">
        <v>0</v>
      </c>
      <c r="AA59" s="167">
        <v>0</v>
      </c>
    </row>
    <row r="60" spans="1:27" ht="32.25" customHeight="1">
      <c r="A60" s="161"/>
      <c r="B60" s="174" t="s">
        <v>399</v>
      </c>
      <c r="C60" s="170" t="s">
        <v>312</v>
      </c>
      <c r="D60" s="170" t="s">
        <v>649</v>
      </c>
      <c r="E60" s="170" t="s">
        <v>400</v>
      </c>
      <c r="F60" s="170"/>
      <c r="G60" s="179"/>
      <c r="H60" s="179"/>
      <c r="I60" s="179"/>
      <c r="J60" s="179"/>
      <c r="K60" s="179"/>
      <c r="L60" s="179"/>
      <c r="M60" s="165"/>
      <c r="N60" s="165"/>
      <c r="O60" s="165"/>
      <c r="P60" s="179"/>
      <c r="Q60" s="179"/>
      <c r="R60" s="179"/>
      <c r="S60" s="173">
        <v>1354.101</v>
      </c>
      <c r="T60" s="173">
        <v>1354.101</v>
      </c>
      <c r="U60" s="217">
        <f t="shared" si="2"/>
        <v>100</v>
      </c>
      <c r="V60" s="173">
        <f>V62</f>
        <v>0</v>
      </c>
      <c r="W60" s="173">
        <f>W62</f>
        <v>0</v>
      </c>
      <c r="X60" s="167">
        <v>0</v>
      </c>
      <c r="Y60" s="173">
        <f>Y62</f>
        <v>0</v>
      </c>
      <c r="Z60" s="173">
        <f>Z62</f>
        <v>0</v>
      </c>
      <c r="AA60" s="167">
        <v>0</v>
      </c>
    </row>
    <row r="61" spans="1:27" ht="13.5" customHeight="1">
      <c r="A61" s="161"/>
      <c r="B61" s="180" t="s">
        <v>401</v>
      </c>
      <c r="C61" s="170"/>
      <c r="D61" s="170"/>
      <c r="E61" s="170"/>
      <c r="F61" s="170"/>
      <c r="G61" s="179"/>
      <c r="H61" s="179"/>
      <c r="I61" s="179"/>
      <c r="J61" s="179"/>
      <c r="K61" s="179"/>
      <c r="L61" s="179"/>
      <c r="M61" s="165"/>
      <c r="N61" s="165"/>
      <c r="O61" s="165"/>
      <c r="P61" s="179"/>
      <c r="Q61" s="179"/>
      <c r="R61" s="179"/>
      <c r="S61" s="181">
        <v>1289.621</v>
      </c>
      <c r="T61" s="181">
        <v>1289.621</v>
      </c>
      <c r="U61" s="219">
        <f t="shared" si="2"/>
        <v>100</v>
      </c>
      <c r="V61" s="181">
        <v>0</v>
      </c>
      <c r="W61" s="181">
        <v>0</v>
      </c>
      <c r="X61" s="220">
        <v>0</v>
      </c>
      <c r="Y61" s="181">
        <v>0</v>
      </c>
      <c r="Z61" s="181">
        <v>0</v>
      </c>
      <c r="AA61" s="220">
        <v>0</v>
      </c>
    </row>
    <row r="62" spans="1:27" ht="27" customHeight="1">
      <c r="A62" s="161"/>
      <c r="B62" s="174" t="s">
        <v>61</v>
      </c>
      <c r="C62" s="170" t="s">
        <v>312</v>
      </c>
      <c r="D62" s="170" t="s">
        <v>649</v>
      </c>
      <c r="E62" s="170" t="s">
        <v>400</v>
      </c>
      <c r="F62" s="170" t="s">
        <v>64</v>
      </c>
      <c r="G62" s="179"/>
      <c r="H62" s="179"/>
      <c r="I62" s="179"/>
      <c r="J62" s="179"/>
      <c r="K62" s="179"/>
      <c r="L62" s="179"/>
      <c r="M62" s="165"/>
      <c r="N62" s="165"/>
      <c r="O62" s="165"/>
      <c r="P62" s="179"/>
      <c r="Q62" s="179"/>
      <c r="R62" s="179"/>
      <c r="S62" s="173">
        <v>1354.101</v>
      </c>
      <c r="T62" s="173">
        <v>1354.101</v>
      </c>
      <c r="U62" s="217">
        <f t="shared" si="2"/>
        <v>100</v>
      </c>
      <c r="V62" s="173">
        <v>0</v>
      </c>
      <c r="W62" s="173">
        <v>0</v>
      </c>
      <c r="X62" s="167">
        <v>0</v>
      </c>
      <c r="Y62" s="173">
        <v>0</v>
      </c>
      <c r="Z62" s="173">
        <v>0</v>
      </c>
      <c r="AA62" s="167">
        <v>0</v>
      </c>
    </row>
    <row r="63" spans="1:27" ht="60" customHeight="1">
      <c r="A63" s="161"/>
      <c r="B63" s="169" t="s">
        <v>83</v>
      </c>
      <c r="C63" s="170" t="s">
        <v>312</v>
      </c>
      <c r="D63" s="170" t="s">
        <v>649</v>
      </c>
      <c r="E63" s="170" t="s">
        <v>5</v>
      </c>
      <c r="F63" s="170"/>
      <c r="G63" s="175">
        <v>583</v>
      </c>
      <c r="H63" s="175">
        <v>0</v>
      </c>
      <c r="I63" s="175">
        <v>0</v>
      </c>
      <c r="J63" s="172"/>
      <c r="K63" s="172"/>
      <c r="L63" s="172"/>
      <c r="M63" s="172">
        <f>G63+J63</f>
        <v>583</v>
      </c>
      <c r="N63" s="172">
        <f>H63+K63</f>
        <v>0</v>
      </c>
      <c r="O63" s="172">
        <f>I63+L63</f>
        <v>0</v>
      </c>
      <c r="P63" s="172">
        <f>P64</f>
        <v>746.3</v>
      </c>
      <c r="Q63" s="172">
        <v>0</v>
      </c>
      <c r="R63" s="172"/>
      <c r="S63" s="173">
        <f>S65</f>
        <v>704.641</v>
      </c>
      <c r="T63" s="173">
        <f aca="true" t="shared" si="37" ref="T63:Z63">T65</f>
        <v>681.756</v>
      </c>
      <c r="U63" s="217">
        <f t="shared" si="37"/>
        <v>96.75224688884127</v>
      </c>
      <c r="V63" s="173">
        <f t="shared" si="37"/>
        <v>564.064</v>
      </c>
      <c r="W63" s="173">
        <v>560.806</v>
      </c>
      <c r="X63" s="167">
        <f>W63/V63*100</f>
        <v>99.42240596811712</v>
      </c>
      <c r="Y63" s="173">
        <f t="shared" si="37"/>
        <v>0</v>
      </c>
      <c r="Z63" s="173">
        <f t="shared" si="37"/>
        <v>0</v>
      </c>
      <c r="AA63" s="167">
        <v>0</v>
      </c>
    </row>
    <row r="64" spans="1:27" ht="17.25" customHeight="1">
      <c r="A64" s="161"/>
      <c r="B64" s="182" t="s">
        <v>401</v>
      </c>
      <c r="C64" s="170"/>
      <c r="D64" s="170"/>
      <c r="E64" s="170"/>
      <c r="F64" s="170"/>
      <c r="G64" s="175"/>
      <c r="H64" s="175"/>
      <c r="I64" s="175"/>
      <c r="J64" s="172"/>
      <c r="K64" s="172"/>
      <c r="L64" s="172"/>
      <c r="M64" s="172"/>
      <c r="N64" s="172"/>
      <c r="O64" s="172"/>
      <c r="P64" s="172">
        <v>746.3</v>
      </c>
      <c r="Q64" s="172"/>
      <c r="R64" s="172"/>
      <c r="S64" s="173">
        <v>655.2</v>
      </c>
      <c r="T64" s="173">
        <v>632.762</v>
      </c>
      <c r="U64" s="217">
        <f t="shared" si="2"/>
        <v>96.57539682539681</v>
      </c>
      <c r="V64" s="173">
        <v>523.96</v>
      </c>
      <c r="W64" s="215">
        <v>520.702</v>
      </c>
      <c r="X64" s="167">
        <f>W64/V64*100</f>
        <v>99.37819680891671</v>
      </c>
      <c r="Y64" s="173">
        <v>0</v>
      </c>
      <c r="Z64" s="173">
        <v>0</v>
      </c>
      <c r="AA64" s="167">
        <v>0</v>
      </c>
    </row>
    <row r="65" spans="1:27" ht="66.75" customHeight="1">
      <c r="A65" s="161"/>
      <c r="B65" s="174" t="s">
        <v>60</v>
      </c>
      <c r="C65" s="170" t="s">
        <v>312</v>
      </c>
      <c r="D65" s="170" t="s">
        <v>649</v>
      </c>
      <c r="E65" s="170" t="s">
        <v>5</v>
      </c>
      <c r="F65" s="170" t="s">
        <v>63</v>
      </c>
      <c r="G65" s="164" t="e">
        <f>G66+G70+G102+G106+G120+#REF!+G130+G160+G166+G182+G194+G201+G206+#REF!+G228+G233+G239+G245+G264</f>
        <v>#REF!</v>
      </c>
      <c r="H65" s="164" t="e">
        <f>H66+H70+H102+H106+H120+#REF!+H130+H160+H166+H182+H194+H201+H206+#REF!+H228+H233+H239+H245+H264</f>
        <v>#REF!</v>
      </c>
      <c r="I65" s="164" t="e">
        <f>I66+I70+I102+I106+I120+#REF!+I130+I160+I166+I182+I194+I201+I206+#REF!+I228+I233+I239+I245+I264</f>
        <v>#REF!</v>
      </c>
      <c r="J65" s="164" t="e">
        <f>J66+J70+J102+J106+J120+#REF!+J130+J160+J166+J182+J194+J201+J206+#REF!+J228+J233+J239+J245+J264</f>
        <v>#REF!</v>
      </c>
      <c r="K65" s="164" t="e">
        <f>K66+K70+K102+K106+K120+#REF!+K130+K160+K166+K182+K194+K201+K206+#REF!+K228+K233+K239+K245+K264</f>
        <v>#REF!</v>
      </c>
      <c r="L65" s="164" t="e">
        <f>L66+L70+L102+L106+L120+#REF!+L130+L160+L166+L182+L194+L201+L206+#REF!+L228+L233+L239+L245+L264</f>
        <v>#REF!</v>
      </c>
      <c r="M65" s="164" t="e">
        <f>M66+M70+M102+M106+M120+#REF!+M130+M160+M166+M182+M194+M201+M206+#REF!+M228+M233+M239+M245+M264</f>
        <v>#REF!</v>
      </c>
      <c r="N65" s="164" t="e">
        <f>N66+N70+N102+N106+N120+#REF!+N130+N160+N166+N182+N194+N201+N206+#REF!+N228+N233+N239+N245+N264</f>
        <v>#REF!</v>
      </c>
      <c r="O65" s="164" t="e">
        <f>O66+O70+O102+O106+O120+#REF!+O130+O160+O166+O182+O194+O201+O206+#REF!+O228+O233+O239+O245+O264</f>
        <v>#REF!</v>
      </c>
      <c r="P65" s="164" t="e">
        <f>P66+P70+P102+P106+P120+#REF!+P130+P160+P166+P182+P194+P201+P206+#REF!+P228+P233+P239+P245+P264</f>
        <v>#REF!</v>
      </c>
      <c r="Q65" s="164" t="e">
        <f>Q66+Q70+Q102+Q106+Q120+#REF!+Q130+Q160+Q166+Q182+Q194+Q201+Q206+#REF!+Q228+Q233+Q239+Q245+Q264</f>
        <v>#REF!</v>
      </c>
      <c r="R65" s="164" t="e">
        <f>R66+R70+R102+R106+R120+#REF!+R130+R160+R166+R182+R194+R201+R206+#REF!+R228+R233+R239+R245+R264</f>
        <v>#REF!</v>
      </c>
      <c r="S65" s="173">
        <v>704.641</v>
      </c>
      <c r="T65" s="173">
        <v>681.756</v>
      </c>
      <c r="U65" s="217">
        <f t="shared" si="2"/>
        <v>96.75224688884127</v>
      </c>
      <c r="V65" s="173">
        <v>564.064</v>
      </c>
      <c r="W65" s="215">
        <v>560.806</v>
      </c>
      <c r="X65" s="167">
        <f>W65/V65*100</f>
        <v>99.42240596811712</v>
      </c>
      <c r="Y65" s="173">
        <v>0</v>
      </c>
      <c r="Z65" s="173">
        <v>0</v>
      </c>
      <c r="AA65" s="167">
        <v>0</v>
      </c>
    </row>
    <row r="66" spans="1:27" ht="17.25" customHeight="1">
      <c r="A66" s="161"/>
      <c r="B66" s="183" t="s">
        <v>128</v>
      </c>
      <c r="C66" s="163" t="s">
        <v>312</v>
      </c>
      <c r="D66" s="163" t="s">
        <v>7</v>
      </c>
      <c r="E66" s="201"/>
      <c r="F66" s="201"/>
      <c r="G66" s="164" t="e">
        <f aca="true" t="shared" si="38" ref="G66:L67">G67</f>
        <v>#REF!</v>
      </c>
      <c r="H66" s="164" t="e">
        <f t="shared" si="38"/>
        <v>#REF!</v>
      </c>
      <c r="I66" s="164" t="e">
        <f t="shared" si="38"/>
        <v>#REF!</v>
      </c>
      <c r="J66" s="164" t="e">
        <f t="shared" si="38"/>
        <v>#REF!</v>
      </c>
      <c r="K66" s="164" t="e">
        <f t="shared" si="38"/>
        <v>#REF!</v>
      </c>
      <c r="L66" s="164" t="e">
        <f t="shared" si="38"/>
        <v>#REF!</v>
      </c>
      <c r="M66" s="165" t="e">
        <f aca="true" t="shared" si="39" ref="M66:O68">G66+J66</f>
        <v>#REF!</v>
      </c>
      <c r="N66" s="165" t="e">
        <f t="shared" si="39"/>
        <v>#REF!</v>
      </c>
      <c r="O66" s="165" t="e">
        <f t="shared" si="39"/>
        <v>#REF!</v>
      </c>
      <c r="P66" s="164" t="e">
        <f aca="true" t="shared" si="40" ref="P66:R67">P67</f>
        <v>#REF!</v>
      </c>
      <c r="Q66" s="164" t="e">
        <f t="shared" si="40"/>
        <v>#REF!</v>
      </c>
      <c r="R66" s="164" t="e">
        <f t="shared" si="40"/>
        <v>#REF!</v>
      </c>
      <c r="S66" s="166">
        <f>S67+S70</f>
        <v>1689.6</v>
      </c>
      <c r="T66" s="166">
        <f aca="true" t="shared" si="41" ref="T66:Z66">T67+T70</f>
        <v>1689.6</v>
      </c>
      <c r="U66" s="216">
        <f t="shared" si="2"/>
        <v>100</v>
      </c>
      <c r="V66" s="166">
        <f t="shared" si="41"/>
        <v>0</v>
      </c>
      <c r="W66" s="166">
        <f t="shared" si="41"/>
        <v>0</v>
      </c>
      <c r="X66" s="218">
        <v>0</v>
      </c>
      <c r="Y66" s="166">
        <f t="shared" si="41"/>
        <v>0</v>
      </c>
      <c r="Z66" s="166">
        <f t="shared" si="41"/>
        <v>0</v>
      </c>
      <c r="AA66" s="218">
        <v>0</v>
      </c>
    </row>
    <row r="67" spans="1:27" ht="18.75" customHeight="1">
      <c r="A67" s="161"/>
      <c r="B67" s="174" t="s">
        <v>408</v>
      </c>
      <c r="C67" s="170" t="s">
        <v>312</v>
      </c>
      <c r="D67" s="170" t="s">
        <v>7</v>
      </c>
      <c r="E67" s="170" t="s">
        <v>416</v>
      </c>
      <c r="F67" s="163"/>
      <c r="G67" s="171" t="e">
        <f t="shared" si="38"/>
        <v>#REF!</v>
      </c>
      <c r="H67" s="171" t="e">
        <f t="shared" si="38"/>
        <v>#REF!</v>
      </c>
      <c r="I67" s="171" t="e">
        <f t="shared" si="38"/>
        <v>#REF!</v>
      </c>
      <c r="J67" s="171" t="e">
        <f t="shared" si="38"/>
        <v>#REF!</v>
      </c>
      <c r="K67" s="171" t="e">
        <f t="shared" si="38"/>
        <v>#REF!</v>
      </c>
      <c r="L67" s="171" t="e">
        <f t="shared" si="38"/>
        <v>#REF!</v>
      </c>
      <c r="M67" s="172" t="e">
        <f t="shared" si="39"/>
        <v>#REF!</v>
      </c>
      <c r="N67" s="172" t="e">
        <f t="shared" si="39"/>
        <v>#REF!</v>
      </c>
      <c r="O67" s="172" t="e">
        <f t="shared" si="39"/>
        <v>#REF!</v>
      </c>
      <c r="P67" s="171" t="e">
        <f t="shared" si="40"/>
        <v>#REF!</v>
      </c>
      <c r="Q67" s="171" t="e">
        <f t="shared" si="40"/>
        <v>#REF!</v>
      </c>
      <c r="R67" s="171" t="e">
        <f t="shared" si="40"/>
        <v>#REF!</v>
      </c>
      <c r="S67" s="173">
        <f>S68</f>
        <v>993.6</v>
      </c>
      <c r="T67" s="173">
        <f aca="true" t="shared" si="42" ref="T67:Z68">T68</f>
        <v>993.6</v>
      </c>
      <c r="U67" s="217">
        <f t="shared" si="42"/>
        <v>100</v>
      </c>
      <c r="V67" s="173">
        <f t="shared" si="42"/>
        <v>0</v>
      </c>
      <c r="W67" s="173">
        <f t="shared" si="42"/>
        <v>0</v>
      </c>
      <c r="X67" s="167">
        <v>0</v>
      </c>
      <c r="Y67" s="173">
        <f t="shared" si="42"/>
        <v>0</v>
      </c>
      <c r="Z67" s="173">
        <f t="shared" si="42"/>
        <v>0</v>
      </c>
      <c r="AA67" s="167">
        <v>0</v>
      </c>
    </row>
    <row r="68" spans="1:27" ht="47.25" customHeight="1">
      <c r="A68" s="161"/>
      <c r="B68" s="174" t="s">
        <v>387</v>
      </c>
      <c r="C68" s="170" t="s">
        <v>312</v>
      </c>
      <c r="D68" s="170" t="s">
        <v>7</v>
      </c>
      <c r="E68" s="170" t="s">
        <v>336</v>
      </c>
      <c r="F68" s="163"/>
      <c r="G68" s="171" t="e">
        <f>#REF!</f>
        <v>#REF!</v>
      </c>
      <c r="H68" s="171" t="e">
        <f>#REF!</f>
        <v>#REF!</v>
      </c>
      <c r="I68" s="171" t="e">
        <f>#REF!</f>
        <v>#REF!</v>
      </c>
      <c r="J68" s="171" t="e">
        <f>#REF!</f>
        <v>#REF!</v>
      </c>
      <c r="K68" s="171" t="e">
        <f>#REF!</f>
        <v>#REF!</v>
      </c>
      <c r="L68" s="171" t="e">
        <f>#REF!</f>
        <v>#REF!</v>
      </c>
      <c r="M68" s="172" t="e">
        <f t="shared" si="39"/>
        <v>#REF!</v>
      </c>
      <c r="N68" s="172" t="e">
        <f t="shared" si="39"/>
        <v>#REF!</v>
      </c>
      <c r="O68" s="172" t="e">
        <f t="shared" si="39"/>
        <v>#REF!</v>
      </c>
      <c r="P68" s="171" t="e">
        <f>#REF!</f>
        <v>#REF!</v>
      </c>
      <c r="Q68" s="171" t="e">
        <f>#REF!</f>
        <v>#REF!</v>
      </c>
      <c r="R68" s="171" t="e">
        <f>#REF!</f>
        <v>#REF!</v>
      </c>
      <c r="S68" s="173">
        <f>S69</f>
        <v>993.6</v>
      </c>
      <c r="T68" s="173">
        <f t="shared" si="42"/>
        <v>993.6</v>
      </c>
      <c r="U68" s="217">
        <f t="shared" si="42"/>
        <v>100</v>
      </c>
      <c r="V68" s="173">
        <f t="shared" si="42"/>
        <v>0</v>
      </c>
      <c r="W68" s="173">
        <f t="shared" si="42"/>
        <v>0</v>
      </c>
      <c r="X68" s="167">
        <v>0</v>
      </c>
      <c r="Y68" s="173">
        <f t="shared" si="42"/>
        <v>0</v>
      </c>
      <c r="Z68" s="173">
        <f t="shared" si="42"/>
        <v>0</v>
      </c>
      <c r="AA68" s="167">
        <v>0</v>
      </c>
    </row>
    <row r="69" spans="1:27" ht="27.75" customHeight="1">
      <c r="A69" s="161"/>
      <c r="B69" s="174" t="s">
        <v>61</v>
      </c>
      <c r="C69" s="170" t="s">
        <v>312</v>
      </c>
      <c r="D69" s="170" t="s">
        <v>7</v>
      </c>
      <c r="E69" s="170" t="s">
        <v>336</v>
      </c>
      <c r="F69" s="170" t="s">
        <v>64</v>
      </c>
      <c r="G69" s="171"/>
      <c r="H69" s="171"/>
      <c r="I69" s="171"/>
      <c r="J69" s="171"/>
      <c r="K69" s="171"/>
      <c r="L69" s="171"/>
      <c r="M69" s="172"/>
      <c r="N69" s="172"/>
      <c r="O69" s="172"/>
      <c r="P69" s="171"/>
      <c r="Q69" s="171"/>
      <c r="R69" s="171"/>
      <c r="S69" s="173">
        <v>993.6</v>
      </c>
      <c r="T69" s="173">
        <v>993.6</v>
      </c>
      <c r="U69" s="217">
        <f t="shared" si="2"/>
        <v>100</v>
      </c>
      <c r="V69" s="173">
        <v>0</v>
      </c>
      <c r="W69" s="173">
        <v>0</v>
      </c>
      <c r="X69" s="167">
        <v>0</v>
      </c>
      <c r="Y69" s="173">
        <v>0</v>
      </c>
      <c r="Z69" s="215"/>
      <c r="AA69" s="167">
        <v>0</v>
      </c>
    </row>
    <row r="70" spans="1:27" ht="18.75" customHeight="1">
      <c r="A70" s="161"/>
      <c r="B70" s="169" t="s">
        <v>242</v>
      </c>
      <c r="C70" s="170" t="s">
        <v>312</v>
      </c>
      <c r="D70" s="170" t="s">
        <v>7</v>
      </c>
      <c r="E70" s="170" t="s">
        <v>174</v>
      </c>
      <c r="F70" s="170"/>
      <c r="G70" s="164" t="e">
        <f aca="true" t="shared" si="43" ref="G70:L70">G71</f>
        <v>#REF!</v>
      </c>
      <c r="H70" s="164" t="e">
        <f t="shared" si="43"/>
        <v>#REF!</v>
      </c>
      <c r="I70" s="164" t="e">
        <f t="shared" si="43"/>
        <v>#REF!</v>
      </c>
      <c r="J70" s="164" t="e">
        <f t="shared" si="43"/>
        <v>#REF!</v>
      </c>
      <c r="K70" s="164" t="e">
        <f t="shared" si="43"/>
        <v>#REF!</v>
      </c>
      <c r="L70" s="164" t="e">
        <f t="shared" si="43"/>
        <v>#REF!</v>
      </c>
      <c r="M70" s="165" t="e">
        <f aca="true" t="shared" si="44" ref="M70:O72">G70+J70</f>
        <v>#REF!</v>
      </c>
      <c r="N70" s="165" t="e">
        <f t="shared" si="44"/>
        <v>#REF!</v>
      </c>
      <c r="O70" s="165" t="e">
        <f t="shared" si="44"/>
        <v>#REF!</v>
      </c>
      <c r="P70" s="164">
        <f aca="true" t="shared" si="45" ref="P70:Z70">P71</f>
        <v>0</v>
      </c>
      <c r="Q70" s="164" t="e">
        <f t="shared" si="45"/>
        <v>#REF!</v>
      </c>
      <c r="R70" s="164" t="e">
        <f t="shared" si="45"/>
        <v>#REF!</v>
      </c>
      <c r="S70" s="173">
        <f t="shared" si="45"/>
        <v>696</v>
      </c>
      <c r="T70" s="173">
        <f t="shared" si="45"/>
        <v>696</v>
      </c>
      <c r="U70" s="217">
        <f t="shared" si="45"/>
        <v>100</v>
      </c>
      <c r="V70" s="173">
        <f t="shared" si="45"/>
        <v>0</v>
      </c>
      <c r="W70" s="173">
        <f t="shared" si="45"/>
        <v>0</v>
      </c>
      <c r="X70" s="167">
        <v>0</v>
      </c>
      <c r="Y70" s="173">
        <f t="shared" si="45"/>
        <v>0</v>
      </c>
      <c r="Z70" s="173">
        <f t="shared" si="45"/>
        <v>0</v>
      </c>
      <c r="AA70" s="167">
        <v>0</v>
      </c>
    </row>
    <row r="71" spans="1:27" ht="26.25" customHeight="1">
      <c r="A71" s="161"/>
      <c r="B71" s="174" t="s">
        <v>61</v>
      </c>
      <c r="C71" s="170" t="s">
        <v>312</v>
      </c>
      <c r="D71" s="170" t="s">
        <v>7</v>
      </c>
      <c r="E71" s="170" t="s">
        <v>174</v>
      </c>
      <c r="F71" s="170" t="s">
        <v>64</v>
      </c>
      <c r="G71" s="171" t="e">
        <f aca="true" t="shared" si="46" ref="G71:L71">G72+G78+G92+G95</f>
        <v>#REF!</v>
      </c>
      <c r="H71" s="171" t="e">
        <f t="shared" si="46"/>
        <v>#REF!</v>
      </c>
      <c r="I71" s="171" t="e">
        <f t="shared" si="46"/>
        <v>#REF!</v>
      </c>
      <c r="J71" s="171" t="e">
        <f t="shared" si="46"/>
        <v>#REF!</v>
      </c>
      <c r="K71" s="171" t="e">
        <f t="shared" si="46"/>
        <v>#REF!</v>
      </c>
      <c r="L71" s="171" t="e">
        <f t="shared" si="46"/>
        <v>#REF!</v>
      </c>
      <c r="M71" s="172" t="e">
        <f t="shared" si="44"/>
        <v>#REF!</v>
      </c>
      <c r="N71" s="172" t="e">
        <f t="shared" si="44"/>
        <v>#REF!</v>
      </c>
      <c r="O71" s="172" t="e">
        <f t="shared" si="44"/>
        <v>#REF!</v>
      </c>
      <c r="P71" s="171">
        <v>0</v>
      </c>
      <c r="Q71" s="171" t="e">
        <f>Q72+Q78+Q92+Q95</f>
        <v>#REF!</v>
      </c>
      <c r="R71" s="171" t="e">
        <f>R72+R78+R92+R95</f>
        <v>#REF!</v>
      </c>
      <c r="S71" s="173">
        <f>S72</f>
        <v>696</v>
      </c>
      <c r="T71" s="173">
        <v>696</v>
      </c>
      <c r="U71" s="217">
        <f>T71/S71*100</f>
        <v>100</v>
      </c>
      <c r="V71" s="173">
        <f>V72</f>
        <v>0</v>
      </c>
      <c r="W71" s="173">
        <f>W72</f>
        <v>0</v>
      </c>
      <c r="X71" s="167">
        <v>0</v>
      </c>
      <c r="Y71" s="173">
        <f>Y72</f>
        <v>0</v>
      </c>
      <c r="Z71" s="173">
        <f>Z72</f>
        <v>0</v>
      </c>
      <c r="AA71" s="167">
        <v>0</v>
      </c>
    </row>
    <row r="72" spans="1:27" ht="40.5" customHeight="1">
      <c r="A72" s="161"/>
      <c r="B72" s="169" t="s">
        <v>390</v>
      </c>
      <c r="C72" s="170" t="s">
        <v>312</v>
      </c>
      <c r="D72" s="170" t="s">
        <v>7</v>
      </c>
      <c r="E72" s="170" t="s">
        <v>525</v>
      </c>
      <c r="F72" s="178"/>
      <c r="G72" s="171" t="e">
        <f>#REF!</f>
        <v>#REF!</v>
      </c>
      <c r="H72" s="171" t="e">
        <f>#REF!</f>
        <v>#REF!</v>
      </c>
      <c r="I72" s="171" t="e">
        <f>#REF!</f>
        <v>#REF!</v>
      </c>
      <c r="J72" s="171" t="e">
        <f>#REF!</f>
        <v>#REF!</v>
      </c>
      <c r="K72" s="171" t="e">
        <f>#REF!</f>
        <v>#REF!</v>
      </c>
      <c r="L72" s="171" t="e">
        <f>#REF!</f>
        <v>#REF!</v>
      </c>
      <c r="M72" s="172" t="e">
        <f t="shared" si="44"/>
        <v>#REF!</v>
      </c>
      <c r="N72" s="172" t="e">
        <f t="shared" si="44"/>
        <v>#REF!</v>
      </c>
      <c r="O72" s="172" t="e">
        <f t="shared" si="44"/>
        <v>#REF!</v>
      </c>
      <c r="P72" s="171" t="e">
        <f>#REF!</f>
        <v>#REF!</v>
      </c>
      <c r="Q72" s="171" t="e">
        <f>#REF!</f>
        <v>#REF!</v>
      </c>
      <c r="R72" s="171" t="e">
        <f>#REF!</f>
        <v>#REF!</v>
      </c>
      <c r="S72" s="173">
        <v>696</v>
      </c>
      <c r="T72" s="173">
        <v>696</v>
      </c>
      <c r="U72" s="217">
        <f t="shared" si="2"/>
        <v>100</v>
      </c>
      <c r="V72" s="173">
        <v>0</v>
      </c>
      <c r="W72" s="173">
        <v>0</v>
      </c>
      <c r="X72" s="167">
        <v>0</v>
      </c>
      <c r="Y72" s="173">
        <v>0</v>
      </c>
      <c r="Z72" s="173">
        <v>0</v>
      </c>
      <c r="AA72" s="167">
        <v>0</v>
      </c>
    </row>
    <row r="73" spans="1:27" ht="18.75" customHeight="1">
      <c r="A73" s="161"/>
      <c r="B73" s="168" t="s">
        <v>508</v>
      </c>
      <c r="C73" s="163" t="s">
        <v>312</v>
      </c>
      <c r="D73" s="163" t="s">
        <v>509</v>
      </c>
      <c r="E73" s="163"/>
      <c r="F73" s="163"/>
      <c r="G73" s="171"/>
      <c r="H73" s="171"/>
      <c r="I73" s="171"/>
      <c r="J73" s="171"/>
      <c r="K73" s="171"/>
      <c r="L73" s="171"/>
      <c r="M73" s="172"/>
      <c r="N73" s="172"/>
      <c r="O73" s="172"/>
      <c r="P73" s="171"/>
      <c r="Q73" s="171"/>
      <c r="R73" s="171"/>
      <c r="S73" s="166">
        <f>S74+S77</f>
        <v>325.802</v>
      </c>
      <c r="T73" s="166">
        <f aca="true" t="shared" si="47" ref="T73:Z73">T74+T77</f>
        <v>325.802</v>
      </c>
      <c r="U73" s="216">
        <f t="shared" si="2"/>
        <v>100</v>
      </c>
      <c r="V73" s="166">
        <f t="shared" si="47"/>
        <v>0</v>
      </c>
      <c r="W73" s="166">
        <f t="shared" si="47"/>
        <v>0</v>
      </c>
      <c r="X73" s="218">
        <v>0</v>
      </c>
      <c r="Y73" s="166">
        <f t="shared" si="47"/>
        <v>0</v>
      </c>
      <c r="Z73" s="166">
        <f t="shared" si="47"/>
        <v>0</v>
      </c>
      <c r="AA73" s="218">
        <v>0</v>
      </c>
    </row>
    <row r="74" spans="1:27" ht="17.25" customHeight="1">
      <c r="A74" s="161"/>
      <c r="B74" s="174" t="s">
        <v>408</v>
      </c>
      <c r="C74" s="170" t="s">
        <v>312</v>
      </c>
      <c r="D74" s="170" t="s">
        <v>509</v>
      </c>
      <c r="E74" s="170" t="s">
        <v>416</v>
      </c>
      <c r="F74" s="170"/>
      <c r="G74" s="171"/>
      <c r="H74" s="171"/>
      <c r="I74" s="171"/>
      <c r="J74" s="171"/>
      <c r="K74" s="171"/>
      <c r="L74" s="171"/>
      <c r="M74" s="172"/>
      <c r="N74" s="172"/>
      <c r="O74" s="172"/>
      <c r="P74" s="171"/>
      <c r="Q74" s="171"/>
      <c r="R74" s="171"/>
      <c r="S74" s="173">
        <f aca="true" t="shared" si="48" ref="S74:Z75">S75</f>
        <v>20.802</v>
      </c>
      <c r="T74" s="173">
        <f t="shared" si="48"/>
        <v>20.802</v>
      </c>
      <c r="U74" s="217">
        <f t="shared" si="48"/>
        <v>100</v>
      </c>
      <c r="V74" s="173">
        <f t="shared" si="48"/>
        <v>0</v>
      </c>
      <c r="W74" s="173">
        <f t="shared" si="48"/>
        <v>0</v>
      </c>
      <c r="X74" s="167">
        <v>0</v>
      </c>
      <c r="Y74" s="173">
        <f t="shared" si="48"/>
        <v>0</v>
      </c>
      <c r="Z74" s="173">
        <f t="shared" si="48"/>
        <v>0</v>
      </c>
      <c r="AA74" s="167">
        <v>0</v>
      </c>
    </row>
    <row r="75" spans="1:27" ht="28.5" customHeight="1">
      <c r="A75" s="161"/>
      <c r="B75" s="174" t="s">
        <v>386</v>
      </c>
      <c r="C75" s="170" t="s">
        <v>312</v>
      </c>
      <c r="D75" s="170" t="s">
        <v>509</v>
      </c>
      <c r="E75" s="170" t="s">
        <v>337</v>
      </c>
      <c r="F75" s="170"/>
      <c r="G75" s="171"/>
      <c r="H75" s="171"/>
      <c r="I75" s="171"/>
      <c r="J75" s="171"/>
      <c r="K75" s="171"/>
      <c r="L75" s="171"/>
      <c r="M75" s="172"/>
      <c r="N75" s="172"/>
      <c r="O75" s="172"/>
      <c r="P75" s="171"/>
      <c r="Q75" s="171"/>
      <c r="R75" s="171"/>
      <c r="S75" s="173">
        <f t="shared" si="48"/>
        <v>20.802</v>
      </c>
      <c r="T75" s="173">
        <f t="shared" si="48"/>
        <v>20.802</v>
      </c>
      <c r="U75" s="217">
        <f t="shared" si="48"/>
        <v>100</v>
      </c>
      <c r="V75" s="173">
        <f t="shared" si="48"/>
        <v>0</v>
      </c>
      <c r="W75" s="173">
        <f t="shared" si="48"/>
        <v>0</v>
      </c>
      <c r="X75" s="167">
        <v>0</v>
      </c>
      <c r="Y75" s="173">
        <f t="shared" si="48"/>
        <v>0</v>
      </c>
      <c r="Z75" s="173">
        <f t="shared" si="48"/>
        <v>0</v>
      </c>
      <c r="AA75" s="167">
        <v>0</v>
      </c>
    </row>
    <row r="76" spans="1:27" ht="27.75" customHeight="1">
      <c r="A76" s="161"/>
      <c r="B76" s="174" t="s">
        <v>61</v>
      </c>
      <c r="C76" s="170" t="s">
        <v>312</v>
      </c>
      <c r="D76" s="170" t="s">
        <v>509</v>
      </c>
      <c r="E76" s="170" t="s">
        <v>337</v>
      </c>
      <c r="F76" s="170" t="s">
        <v>64</v>
      </c>
      <c r="G76" s="171"/>
      <c r="H76" s="171"/>
      <c r="I76" s="171"/>
      <c r="J76" s="171"/>
      <c r="K76" s="171"/>
      <c r="L76" s="171"/>
      <c r="M76" s="172"/>
      <c r="N76" s="172"/>
      <c r="O76" s="172"/>
      <c r="P76" s="171"/>
      <c r="Q76" s="171"/>
      <c r="R76" s="171"/>
      <c r="S76" s="173">
        <v>20.802</v>
      </c>
      <c r="T76" s="173">
        <v>20.802</v>
      </c>
      <c r="U76" s="217">
        <f t="shared" si="2"/>
        <v>100</v>
      </c>
      <c r="V76" s="173">
        <v>0</v>
      </c>
      <c r="W76" s="173">
        <v>0</v>
      </c>
      <c r="X76" s="167">
        <v>0</v>
      </c>
      <c r="Y76" s="173">
        <v>0</v>
      </c>
      <c r="Z76" s="173">
        <v>0</v>
      </c>
      <c r="AA76" s="167">
        <v>0</v>
      </c>
    </row>
    <row r="77" spans="1:27" ht="19.5" customHeight="1">
      <c r="A77" s="161"/>
      <c r="B77" s="169" t="s">
        <v>242</v>
      </c>
      <c r="C77" s="170" t="s">
        <v>312</v>
      </c>
      <c r="D77" s="170" t="s">
        <v>509</v>
      </c>
      <c r="E77" s="170" t="s">
        <v>174</v>
      </c>
      <c r="F77" s="170"/>
      <c r="G77" s="171"/>
      <c r="H77" s="171"/>
      <c r="I77" s="171"/>
      <c r="J77" s="171"/>
      <c r="K77" s="171"/>
      <c r="L77" s="171"/>
      <c r="M77" s="172"/>
      <c r="N77" s="172"/>
      <c r="O77" s="172"/>
      <c r="P77" s="171"/>
      <c r="Q77" s="171"/>
      <c r="R77" s="171"/>
      <c r="S77" s="173">
        <f>S78</f>
        <v>305</v>
      </c>
      <c r="T77" s="173">
        <f aca="true" t="shared" si="49" ref="T77:Z77">T78</f>
        <v>305</v>
      </c>
      <c r="U77" s="217">
        <f t="shared" si="49"/>
        <v>100</v>
      </c>
      <c r="V77" s="173">
        <f t="shared" si="49"/>
        <v>0</v>
      </c>
      <c r="W77" s="173">
        <f t="shared" si="49"/>
        <v>0</v>
      </c>
      <c r="X77" s="167">
        <v>0</v>
      </c>
      <c r="Y77" s="173">
        <f t="shared" si="49"/>
        <v>0</v>
      </c>
      <c r="Z77" s="173">
        <f t="shared" si="49"/>
        <v>0</v>
      </c>
      <c r="AA77" s="167">
        <v>0</v>
      </c>
    </row>
    <row r="78" spans="1:27" ht="27.75" customHeight="1">
      <c r="A78" s="161"/>
      <c r="B78" s="174" t="s">
        <v>61</v>
      </c>
      <c r="C78" s="170" t="s">
        <v>312</v>
      </c>
      <c r="D78" s="170" t="s">
        <v>509</v>
      </c>
      <c r="E78" s="170" t="s">
        <v>174</v>
      </c>
      <c r="F78" s="170" t="s">
        <v>64</v>
      </c>
      <c r="G78" s="171">
        <f aca="true" t="shared" si="50" ref="G78:L78">G83</f>
        <v>0</v>
      </c>
      <c r="H78" s="171">
        <f t="shared" si="50"/>
        <v>0</v>
      </c>
      <c r="I78" s="171">
        <f t="shared" si="50"/>
        <v>0</v>
      </c>
      <c r="J78" s="171">
        <f t="shared" si="50"/>
        <v>0</v>
      </c>
      <c r="K78" s="171">
        <f t="shared" si="50"/>
        <v>0</v>
      </c>
      <c r="L78" s="171">
        <f t="shared" si="50"/>
        <v>0</v>
      </c>
      <c r="M78" s="172">
        <f>G78+J78</f>
        <v>0</v>
      </c>
      <c r="N78" s="172">
        <f>H78+K78</f>
        <v>0</v>
      </c>
      <c r="O78" s="172">
        <f>I78+L78</f>
        <v>0</v>
      </c>
      <c r="P78" s="171">
        <v>0</v>
      </c>
      <c r="Q78" s="171">
        <f>Q83</f>
        <v>0</v>
      </c>
      <c r="R78" s="171">
        <f>R83</f>
        <v>0</v>
      </c>
      <c r="S78" s="173">
        <v>305</v>
      </c>
      <c r="T78" s="173">
        <v>305</v>
      </c>
      <c r="U78" s="217">
        <f aca="true" t="shared" si="51" ref="U78:U85">T78/S78*100</f>
        <v>100</v>
      </c>
      <c r="V78" s="173">
        <f>V79+V80</f>
        <v>0</v>
      </c>
      <c r="W78" s="173">
        <f>W79+W80</f>
        <v>0</v>
      </c>
      <c r="X78" s="167">
        <v>0</v>
      </c>
      <c r="Y78" s="173">
        <f>Y79+Y80</f>
        <v>0</v>
      </c>
      <c r="Z78" s="173">
        <f>Z79+Z80</f>
        <v>0</v>
      </c>
      <c r="AA78" s="167">
        <v>0</v>
      </c>
    </row>
    <row r="79" spans="1:27" ht="30.75" customHeight="1">
      <c r="A79" s="161"/>
      <c r="B79" s="174" t="s">
        <v>391</v>
      </c>
      <c r="C79" s="170" t="s">
        <v>312</v>
      </c>
      <c r="D79" s="170" t="s">
        <v>509</v>
      </c>
      <c r="E79" s="170" t="s">
        <v>402</v>
      </c>
      <c r="F79" s="170"/>
      <c r="G79" s="171"/>
      <c r="H79" s="171"/>
      <c r="I79" s="171"/>
      <c r="J79" s="171"/>
      <c r="K79" s="171"/>
      <c r="L79" s="171"/>
      <c r="M79" s="172"/>
      <c r="N79" s="172"/>
      <c r="O79" s="172"/>
      <c r="P79" s="171"/>
      <c r="Q79" s="171"/>
      <c r="R79" s="171"/>
      <c r="S79" s="173">
        <v>207</v>
      </c>
      <c r="T79" s="173">
        <v>207</v>
      </c>
      <c r="U79" s="217">
        <f t="shared" si="51"/>
        <v>100</v>
      </c>
      <c r="V79" s="173">
        <v>0</v>
      </c>
      <c r="W79" s="173">
        <v>0</v>
      </c>
      <c r="X79" s="167">
        <v>0</v>
      </c>
      <c r="Y79" s="173">
        <v>0</v>
      </c>
      <c r="Z79" s="173">
        <v>0</v>
      </c>
      <c r="AA79" s="167">
        <v>0</v>
      </c>
    </row>
    <row r="80" spans="1:27" ht="45" customHeight="1">
      <c r="A80" s="161"/>
      <c r="B80" s="169" t="s">
        <v>17</v>
      </c>
      <c r="C80" s="170" t="s">
        <v>312</v>
      </c>
      <c r="D80" s="170" t="s">
        <v>509</v>
      </c>
      <c r="E80" s="170" t="s">
        <v>403</v>
      </c>
      <c r="F80" s="170"/>
      <c r="G80" s="171"/>
      <c r="H80" s="171"/>
      <c r="I80" s="171"/>
      <c r="J80" s="171"/>
      <c r="K80" s="171"/>
      <c r="L80" s="171"/>
      <c r="M80" s="172"/>
      <c r="N80" s="172"/>
      <c r="O80" s="172"/>
      <c r="P80" s="171"/>
      <c r="Q80" s="171"/>
      <c r="R80" s="171"/>
      <c r="S80" s="173">
        <v>98</v>
      </c>
      <c r="T80" s="173">
        <v>98</v>
      </c>
      <c r="U80" s="217">
        <f t="shared" si="51"/>
        <v>100</v>
      </c>
      <c r="V80" s="173">
        <v>0</v>
      </c>
      <c r="W80" s="173">
        <v>0</v>
      </c>
      <c r="X80" s="167">
        <v>0</v>
      </c>
      <c r="Y80" s="173">
        <v>0</v>
      </c>
      <c r="Z80" s="173">
        <v>0</v>
      </c>
      <c r="AA80" s="167">
        <v>0</v>
      </c>
    </row>
    <row r="81" spans="1:27" ht="21" customHeight="1">
      <c r="A81" s="161"/>
      <c r="B81" s="162" t="s">
        <v>404</v>
      </c>
      <c r="C81" s="163" t="s">
        <v>312</v>
      </c>
      <c r="D81" s="163" t="s">
        <v>146</v>
      </c>
      <c r="E81" s="170"/>
      <c r="F81" s="178"/>
      <c r="G81" s="171"/>
      <c r="H81" s="171"/>
      <c r="I81" s="171"/>
      <c r="J81" s="171"/>
      <c r="K81" s="171"/>
      <c r="L81" s="171"/>
      <c r="M81" s="172"/>
      <c r="N81" s="172"/>
      <c r="O81" s="172"/>
      <c r="P81" s="171"/>
      <c r="Q81" s="171"/>
      <c r="R81" s="171"/>
      <c r="S81" s="166">
        <f>S82</f>
        <v>261.575</v>
      </c>
      <c r="T81" s="166">
        <f aca="true" t="shared" si="52" ref="T81:Z81">T82</f>
        <v>261.575</v>
      </c>
      <c r="U81" s="216">
        <f t="shared" si="51"/>
        <v>100</v>
      </c>
      <c r="V81" s="166">
        <f t="shared" si="52"/>
        <v>0</v>
      </c>
      <c r="W81" s="166">
        <f t="shared" si="52"/>
        <v>0</v>
      </c>
      <c r="X81" s="218">
        <v>0</v>
      </c>
      <c r="Y81" s="166">
        <f t="shared" si="52"/>
        <v>0</v>
      </c>
      <c r="Z81" s="166">
        <f t="shared" si="52"/>
        <v>0</v>
      </c>
      <c r="AA81" s="218">
        <v>0</v>
      </c>
    </row>
    <row r="82" spans="1:27" ht="40.5" customHeight="1">
      <c r="A82" s="161"/>
      <c r="B82" s="169" t="s">
        <v>485</v>
      </c>
      <c r="C82" s="170" t="s">
        <v>312</v>
      </c>
      <c r="D82" s="170" t="s">
        <v>146</v>
      </c>
      <c r="E82" s="170" t="s">
        <v>581</v>
      </c>
      <c r="F82" s="178"/>
      <c r="G82" s="171"/>
      <c r="H82" s="171"/>
      <c r="I82" s="171"/>
      <c r="J82" s="171"/>
      <c r="K82" s="171"/>
      <c r="L82" s="171"/>
      <c r="M82" s="172"/>
      <c r="N82" s="172"/>
      <c r="O82" s="172"/>
      <c r="P82" s="171"/>
      <c r="Q82" s="171"/>
      <c r="R82" s="171"/>
      <c r="S82" s="173">
        <f>S83+S84</f>
        <v>261.575</v>
      </c>
      <c r="T82" s="173">
        <f aca="true" t="shared" si="53" ref="T82:Z82">T83+T84</f>
        <v>261.575</v>
      </c>
      <c r="U82" s="217">
        <f t="shared" si="51"/>
        <v>100</v>
      </c>
      <c r="V82" s="173">
        <f t="shared" si="53"/>
        <v>0</v>
      </c>
      <c r="W82" s="173">
        <f t="shared" si="53"/>
        <v>0</v>
      </c>
      <c r="X82" s="167">
        <v>0</v>
      </c>
      <c r="Y82" s="173">
        <f t="shared" si="53"/>
        <v>0</v>
      </c>
      <c r="Z82" s="173">
        <f t="shared" si="53"/>
        <v>0</v>
      </c>
      <c r="AA82" s="167">
        <v>0</v>
      </c>
    </row>
    <row r="83" spans="1:27" ht="31.5" customHeight="1">
      <c r="A83" s="161"/>
      <c r="B83" s="174" t="s">
        <v>61</v>
      </c>
      <c r="C83" s="170" t="s">
        <v>312</v>
      </c>
      <c r="D83" s="170" t="s">
        <v>146</v>
      </c>
      <c r="E83" s="170" t="s">
        <v>581</v>
      </c>
      <c r="F83" s="170" t="s">
        <v>64</v>
      </c>
      <c r="G83" s="175"/>
      <c r="H83" s="175"/>
      <c r="I83" s="175"/>
      <c r="J83" s="172"/>
      <c r="K83" s="172"/>
      <c r="L83" s="172"/>
      <c r="M83" s="172"/>
      <c r="N83" s="172"/>
      <c r="O83" s="172"/>
      <c r="P83" s="172"/>
      <c r="Q83" s="172"/>
      <c r="R83" s="172"/>
      <c r="S83" s="173">
        <v>161.575</v>
      </c>
      <c r="T83" s="173">
        <v>161.575</v>
      </c>
      <c r="U83" s="217">
        <f t="shared" si="51"/>
        <v>100</v>
      </c>
      <c r="V83" s="173">
        <v>0</v>
      </c>
      <c r="W83" s="173">
        <v>0</v>
      </c>
      <c r="X83" s="167">
        <v>0</v>
      </c>
      <c r="Y83" s="173">
        <v>0</v>
      </c>
      <c r="Z83" s="173">
        <v>0</v>
      </c>
      <c r="AA83" s="167">
        <v>0</v>
      </c>
    </row>
    <row r="84" spans="1:27" ht="25.5" customHeight="1">
      <c r="A84" s="161"/>
      <c r="B84" s="174" t="s">
        <v>438</v>
      </c>
      <c r="C84" s="170" t="s">
        <v>312</v>
      </c>
      <c r="D84" s="170" t="s">
        <v>146</v>
      </c>
      <c r="E84" s="170" t="s">
        <v>581</v>
      </c>
      <c r="F84" s="170" t="s">
        <v>439</v>
      </c>
      <c r="G84" s="175"/>
      <c r="H84" s="175"/>
      <c r="I84" s="175"/>
      <c r="J84" s="172"/>
      <c r="K84" s="172"/>
      <c r="L84" s="172"/>
      <c r="M84" s="172"/>
      <c r="N84" s="172"/>
      <c r="O84" s="172"/>
      <c r="P84" s="172"/>
      <c r="Q84" s="172"/>
      <c r="R84" s="172"/>
      <c r="S84" s="173">
        <v>100</v>
      </c>
      <c r="T84" s="173">
        <v>100</v>
      </c>
      <c r="U84" s="217">
        <f t="shared" si="51"/>
        <v>100</v>
      </c>
      <c r="V84" s="173">
        <v>0</v>
      </c>
      <c r="W84" s="173">
        <v>0</v>
      </c>
      <c r="X84" s="167">
        <v>0</v>
      </c>
      <c r="Y84" s="173">
        <v>0</v>
      </c>
      <c r="Z84" s="173">
        <v>0</v>
      </c>
      <c r="AA84" s="167">
        <v>0</v>
      </c>
    </row>
    <row r="85" spans="1:27" ht="16.5" customHeight="1">
      <c r="A85" s="161"/>
      <c r="B85" s="162" t="s">
        <v>515</v>
      </c>
      <c r="C85" s="163" t="s">
        <v>312</v>
      </c>
      <c r="D85" s="163" t="s">
        <v>125</v>
      </c>
      <c r="E85" s="170"/>
      <c r="F85" s="170"/>
      <c r="G85" s="175"/>
      <c r="H85" s="175"/>
      <c r="I85" s="175"/>
      <c r="J85" s="172"/>
      <c r="K85" s="172"/>
      <c r="L85" s="172"/>
      <c r="M85" s="172"/>
      <c r="N85" s="172"/>
      <c r="O85" s="172"/>
      <c r="P85" s="172"/>
      <c r="Q85" s="172"/>
      <c r="R85" s="172"/>
      <c r="S85" s="165">
        <f>S86+S89</f>
        <v>364.7654</v>
      </c>
      <c r="T85" s="165">
        <f>T86+T89</f>
        <v>364.7654</v>
      </c>
      <c r="U85" s="216">
        <f t="shared" si="51"/>
        <v>100</v>
      </c>
      <c r="V85" s="166">
        <v>0</v>
      </c>
      <c r="W85" s="166">
        <v>0</v>
      </c>
      <c r="X85" s="218">
        <v>0</v>
      </c>
      <c r="Y85" s="166">
        <f>Y86+Y89</f>
        <v>0</v>
      </c>
      <c r="Z85" s="166">
        <f>Z86+Z89</f>
        <v>0</v>
      </c>
      <c r="AA85" s="218">
        <v>0</v>
      </c>
    </row>
    <row r="86" spans="1:27" ht="18" customHeight="1">
      <c r="A86" s="161"/>
      <c r="B86" s="174" t="s">
        <v>408</v>
      </c>
      <c r="C86" s="170" t="s">
        <v>312</v>
      </c>
      <c r="D86" s="170" t="s">
        <v>604</v>
      </c>
      <c r="E86" s="170" t="s">
        <v>409</v>
      </c>
      <c r="F86" s="170"/>
      <c r="G86" s="175"/>
      <c r="H86" s="175"/>
      <c r="I86" s="175"/>
      <c r="J86" s="172"/>
      <c r="K86" s="172"/>
      <c r="L86" s="172"/>
      <c r="M86" s="172"/>
      <c r="N86" s="172"/>
      <c r="O86" s="172"/>
      <c r="P86" s="172"/>
      <c r="Q86" s="172"/>
      <c r="R86" s="172"/>
      <c r="S86" s="173">
        <f aca="true" t="shared" si="54" ref="S86:Z87">S87</f>
        <v>334.7654</v>
      </c>
      <c r="T86" s="173">
        <f t="shared" si="54"/>
        <v>334.7654</v>
      </c>
      <c r="U86" s="217">
        <f t="shared" si="54"/>
        <v>100</v>
      </c>
      <c r="V86" s="173">
        <f t="shared" si="54"/>
        <v>0</v>
      </c>
      <c r="W86" s="173">
        <f t="shared" si="54"/>
        <v>0</v>
      </c>
      <c r="X86" s="167">
        <v>0</v>
      </c>
      <c r="Y86" s="173">
        <f t="shared" si="54"/>
        <v>0</v>
      </c>
      <c r="Z86" s="173">
        <f t="shared" si="54"/>
        <v>0</v>
      </c>
      <c r="AA86" s="167">
        <v>0</v>
      </c>
    </row>
    <row r="87" spans="1:27" ht="29.25" customHeight="1">
      <c r="A87" s="161"/>
      <c r="B87" s="169" t="s">
        <v>338</v>
      </c>
      <c r="C87" s="170" t="s">
        <v>312</v>
      </c>
      <c r="D87" s="170" t="s">
        <v>604</v>
      </c>
      <c r="E87" s="170" t="s">
        <v>339</v>
      </c>
      <c r="F87" s="170"/>
      <c r="G87" s="175"/>
      <c r="H87" s="175"/>
      <c r="I87" s="175"/>
      <c r="J87" s="172"/>
      <c r="K87" s="172"/>
      <c r="L87" s="172"/>
      <c r="M87" s="172"/>
      <c r="N87" s="172"/>
      <c r="O87" s="172"/>
      <c r="P87" s="172"/>
      <c r="Q87" s="172"/>
      <c r="R87" s="172"/>
      <c r="S87" s="173">
        <f t="shared" si="54"/>
        <v>334.7654</v>
      </c>
      <c r="T87" s="173">
        <f t="shared" si="54"/>
        <v>334.7654</v>
      </c>
      <c r="U87" s="217">
        <f t="shared" si="54"/>
        <v>100</v>
      </c>
      <c r="V87" s="173">
        <f t="shared" si="54"/>
        <v>0</v>
      </c>
      <c r="W87" s="173">
        <f t="shared" si="54"/>
        <v>0</v>
      </c>
      <c r="X87" s="167">
        <v>0</v>
      </c>
      <c r="Y87" s="173">
        <f t="shared" si="54"/>
        <v>0</v>
      </c>
      <c r="Z87" s="173">
        <f t="shared" si="54"/>
        <v>0</v>
      </c>
      <c r="AA87" s="167">
        <v>0</v>
      </c>
    </row>
    <row r="88" spans="1:27" ht="27.75" customHeight="1">
      <c r="A88" s="161"/>
      <c r="B88" s="174" t="s">
        <v>61</v>
      </c>
      <c r="C88" s="170" t="s">
        <v>312</v>
      </c>
      <c r="D88" s="170" t="s">
        <v>604</v>
      </c>
      <c r="E88" s="170" t="s">
        <v>339</v>
      </c>
      <c r="F88" s="170" t="s">
        <v>64</v>
      </c>
      <c r="G88" s="175"/>
      <c r="H88" s="175"/>
      <c r="I88" s="175"/>
      <c r="J88" s="172"/>
      <c r="K88" s="172"/>
      <c r="L88" s="172"/>
      <c r="M88" s="172"/>
      <c r="N88" s="172"/>
      <c r="O88" s="172"/>
      <c r="P88" s="172"/>
      <c r="Q88" s="172"/>
      <c r="R88" s="172"/>
      <c r="S88" s="172">
        <v>334.7654</v>
      </c>
      <c r="T88" s="173">
        <v>334.7654</v>
      </c>
      <c r="U88" s="217">
        <f>T88/S88*100</f>
        <v>100</v>
      </c>
      <c r="V88" s="173">
        <v>0</v>
      </c>
      <c r="W88" s="173">
        <v>0</v>
      </c>
      <c r="X88" s="167">
        <v>0</v>
      </c>
      <c r="Y88" s="173">
        <v>0</v>
      </c>
      <c r="Z88" s="173">
        <v>0</v>
      </c>
      <c r="AA88" s="167">
        <v>0</v>
      </c>
    </row>
    <row r="89" spans="1:27" ht="19.5" customHeight="1">
      <c r="A89" s="161"/>
      <c r="B89" s="169" t="s">
        <v>242</v>
      </c>
      <c r="C89" s="170" t="s">
        <v>312</v>
      </c>
      <c r="D89" s="170" t="s">
        <v>604</v>
      </c>
      <c r="E89" s="170" t="s">
        <v>174</v>
      </c>
      <c r="F89" s="170"/>
      <c r="G89" s="175"/>
      <c r="H89" s="175"/>
      <c r="I89" s="175"/>
      <c r="J89" s="172"/>
      <c r="K89" s="172"/>
      <c r="L89" s="172"/>
      <c r="M89" s="172"/>
      <c r="N89" s="172"/>
      <c r="O89" s="172"/>
      <c r="P89" s="172"/>
      <c r="Q89" s="172"/>
      <c r="R89" s="172"/>
      <c r="S89" s="173">
        <f aca="true" t="shared" si="55" ref="S89:Z90">S90</f>
        <v>30</v>
      </c>
      <c r="T89" s="173">
        <f t="shared" si="55"/>
        <v>30</v>
      </c>
      <c r="U89" s="217">
        <f t="shared" si="55"/>
        <v>100</v>
      </c>
      <c r="V89" s="173">
        <f t="shared" si="55"/>
        <v>0</v>
      </c>
      <c r="W89" s="173">
        <f t="shared" si="55"/>
        <v>0</v>
      </c>
      <c r="X89" s="167">
        <v>0</v>
      </c>
      <c r="Y89" s="173">
        <f t="shared" si="55"/>
        <v>0</v>
      </c>
      <c r="Z89" s="173">
        <f t="shared" si="55"/>
        <v>0</v>
      </c>
      <c r="AA89" s="167">
        <v>0</v>
      </c>
    </row>
    <row r="90" spans="1:27" ht="29.25" customHeight="1">
      <c r="A90" s="161"/>
      <c r="B90" s="174" t="s">
        <v>96</v>
      </c>
      <c r="C90" s="170" t="s">
        <v>312</v>
      </c>
      <c r="D90" s="170" t="s">
        <v>604</v>
      </c>
      <c r="E90" s="170" t="s">
        <v>582</v>
      </c>
      <c r="F90" s="170"/>
      <c r="G90" s="175"/>
      <c r="H90" s="175"/>
      <c r="I90" s="175"/>
      <c r="J90" s="172"/>
      <c r="K90" s="172"/>
      <c r="L90" s="172"/>
      <c r="M90" s="172"/>
      <c r="N90" s="172"/>
      <c r="O90" s="172"/>
      <c r="P90" s="172"/>
      <c r="Q90" s="172"/>
      <c r="R90" s="172"/>
      <c r="S90" s="173">
        <f t="shared" si="55"/>
        <v>30</v>
      </c>
      <c r="T90" s="173">
        <f t="shared" si="55"/>
        <v>30</v>
      </c>
      <c r="U90" s="217">
        <f t="shared" si="55"/>
        <v>100</v>
      </c>
      <c r="V90" s="173">
        <f t="shared" si="55"/>
        <v>0</v>
      </c>
      <c r="W90" s="173">
        <f t="shared" si="55"/>
        <v>0</v>
      </c>
      <c r="X90" s="167">
        <v>0</v>
      </c>
      <c r="Y90" s="173">
        <f t="shared" si="55"/>
        <v>0</v>
      </c>
      <c r="Z90" s="173">
        <f t="shared" si="55"/>
        <v>0</v>
      </c>
      <c r="AA90" s="167">
        <v>0</v>
      </c>
    </row>
    <row r="91" spans="1:27" ht="30" customHeight="1">
      <c r="A91" s="161"/>
      <c r="B91" s="174" t="s">
        <v>61</v>
      </c>
      <c r="C91" s="170" t="s">
        <v>312</v>
      </c>
      <c r="D91" s="170" t="s">
        <v>604</v>
      </c>
      <c r="E91" s="170" t="s">
        <v>582</v>
      </c>
      <c r="F91" s="170" t="s">
        <v>64</v>
      </c>
      <c r="G91" s="175"/>
      <c r="H91" s="175"/>
      <c r="I91" s="175"/>
      <c r="J91" s="172"/>
      <c r="K91" s="172"/>
      <c r="L91" s="172"/>
      <c r="M91" s="172"/>
      <c r="N91" s="172"/>
      <c r="O91" s="172"/>
      <c r="P91" s="172"/>
      <c r="Q91" s="172"/>
      <c r="R91" s="172"/>
      <c r="S91" s="173">
        <v>30</v>
      </c>
      <c r="T91" s="173">
        <v>30</v>
      </c>
      <c r="U91" s="217">
        <f>T91/S91*100</f>
        <v>100</v>
      </c>
      <c r="V91" s="173">
        <v>0</v>
      </c>
      <c r="W91" s="173">
        <v>0</v>
      </c>
      <c r="X91" s="167">
        <v>0</v>
      </c>
      <c r="Y91" s="173">
        <v>0</v>
      </c>
      <c r="Z91" s="173">
        <v>0</v>
      </c>
      <c r="AA91" s="167">
        <v>0</v>
      </c>
    </row>
    <row r="92" spans="1:27" ht="29.25" customHeight="1">
      <c r="A92" s="161" t="s">
        <v>320</v>
      </c>
      <c r="B92" s="162" t="s">
        <v>321</v>
      </c>
      <c r="C92" s="163" t="s">
        <v>322</v>
      </c>
      <c r="D92" s="163"/>
      <c r="E92" s="163"/>
      <c r="F92" s="163"/>
      <c r="G92" s="171" t="e">
        <f>#REF!</f>
        <v>#REF!</v>
      </c>
      <c r="H92" s="171" t="e">
        <f>#REF!</f>
        <v>#REF!</v>
      </c>
      <c r="I92" s="171" t="e">
        <f>#REF!</f>
        <v>#REF!</v>
      </c>
      <c r="J92" s="171" t="e">
        <f>#REF!</f>
        <v>#REF!</v>
      </c>
      <c r="K92" s="171" t="e">
        <f>#REF!</f>
        <v>#REF!</v>
      </c>
      <c r="L92" s="171" t="e">
        <f>#REF!</f>
        <v>#REF!</v>
      </c>
      <c r="M92" s="172" t="e">
        <f>G92+J92</f>
        <v>#REF!</v>
      </c>
      <c r="N92" s="172" t="e">
        <f>H92+K92</f>
        <v>#REF!</v>
      </c>
      <c r="O92" s="172" t="e">
        <f>I92+L92</f>
        <v>#REF!</v>
      </c>
      <c r="P92" s="171">
        <v>0</v>
      </c>
      <c r="Q92" s="171" t="e">
        <f>#REF!</f>
        <v>#REF!</v>
      </c>
      <c r="R92" s="171" t="e">
        <f>#REF!</f>
        <v>#REF!</v>
      </c>
      <c r="S92" s="184">
        <f>S93+S97+S114+S118+S122+S156+S160+S165+S182+S190+S202+S216+S238+S251+S260+S270+S274+S279+S282+S299+S303+S187</f>
        <v>174318.65</v>
      </c>
      <c r="T92" s="184">
        <f aca="true" t="shared" si="56" ref="T92:Z92">T93+T97+T114+T118+T122+T156+T160+T165+T182+T190+T202+T216+T238+T251+T260+T270+T274+T279+T282+T299+T303+T187</f>
        <v>160204.23619</v>
      </c>
      <c r="U92" s="216">
        <f>T92/S92*100</f>
        <v>91.90309596248021</v>
      </c>
      <c r="V92" s="184">
        <f t="shared" si="56"/>
        <v>30654.695999999996</v>
      </c>
      <c r="W92" s="184">
        <f t="shared" si="56"/>
        <v>29854.513</v>
      </c>
      <c r="X92" s="218">
        <f aca="true" t="shared" si="57" ref="X92:X100">W92/V92*100</f>
        <v>97.38968867934624</v>
      </c>
      <c r="Y92" s="184">
        <f t="shared" si="56"/>
        <v>2573.23</v>
      </c>
      <c r="Z92" s="184">
        <f t="shared" si="56"/>
        <v>2523.178</v>
      </c>
      <c r="AA92" s="218">
        <f>Z92/Y92*100</f>
        <v>98.05489598675594</v>
      </c>
    </row>
    <row r="93" spans="1:27" ht="42.75" customHeight="1">
      <c r="A93" s="161"/>
      <c r="B93" s="162" t="s">
        <v>94</v>
      </c>
      <c r="C93" s="163" t="s">
        <v>322</v>
      </c>
      <c r="D93" s="163" t="s">
        <v>323</v>
      </c>
      <c r="E93" s="163"/>
      <c r="F93" s="163"/>
      <c r="G93" s="171"/>
      <c r="H93" s="171"/>
      <c r="I93" s="171"/>
      <c r="J93" s="171"/>
      <c r="K93" s="171"/>
      <c r="L93" s="171"/>
      <c r="M93" s="172"/>
      <c r="N93" s="172"/>
      <c r="O93" s="172"/>
      <c r="P93" s="171"/>
      <c r="Q93" s="171"/>
      <c r="R93" s="171"/>
      <c r="S93" s="166">
        <f>S94</f>
        <v>3494.9</v>
      </c>
      <c r="T93" s="166">
        <f aca="true" t="shared" si="58" ref="T93:Z95">T94</f>
        <v>3489.668</v>
      </c>
      <c r="U93" s="216">
        <f t="shared" si="58"/>
        <v>99.85029614581246</v>
      </c>
      <c r="V93" s="166">
        <f t="shared" si="58"/>
        <v>3063.582</v>
      </c>
      <c r="W93" s="166">
        <f t="shared" si="58"/>
        <v>3063.582</v>
      </c>
      <c r="X93" s="218">
        <f t="shared" si="57"/>
        <v>100</v>
      </c>
      <c r="Y93" s="166">
        <f t="shared" si="58"/>
        <v>0</v>
      </c>
      <c r="Z93" s="166">
        <f t="shared" si="58"/>
        <v>0</v>
      </c>
      <c r="AA93" s="218">
        <v>0</v>
      </c>
    </row>
    <row r="94" spans="1:27" ht="58.5" customHeight="1">
      <c r="A94" s="161"/>
      <c r="B94" s="169" t="s">
        <v>316</v>
      </c>
      <c r="C94" s="170" t="s">
        <v>322</v>
      </c>
      <c r="D94" s="170" t="s">
        <v>323</v>
      </c>
      <c r="E94" s="170" t="s">
        <v>317</v>
      </c>
      <c r="F94" s="170"/>
      <c r="G94" s="171"/>
      <c r="H94" s="171"/>
      <c r="I94" s="171"/>
      <c r="J94" s="171"/>
      <c r="K94" s="171"/>
      <c r="L94" s="171"/>
      <c r="M94" s="172"/>
      <c r="N94" s="172"/>
      <c r="O94" s="172"/>
      <c r="P94" s="171"/>
      <c r="Q94" s="171"/>
      <c r="R94" s="171"/>
      <c r="S94" s="173">
        <f>S95</f>
        <v>3494.9</v>
      </c>
      <c r="T94" s="173">
        <f t="shared" si="58"/>
        <v>3489.668</v>
      </c>
      <c r="U94" s="217">
        <f t="shared" si="58"/>
        <v>99.85029614581246</v>
      </c>
      <c r="V94" s="173">
        <f t="shared" si="58"/>
        <v>3063.582</v>
      </c>
      <c r="W94" s="173">
        <f t="shared" si="58"/>
        <v>3063.582</v>
      </c>
      <c r="X94" s="167">
        <f t="shared" si="57"/>
        <v>100</v>
      </c>
      <c r="Y94" s="173">
        <f t="shared" si="58"/>
        <v>0</v>
      </c>
      <c r="Z94" s="173">
        <f t="shared" si="58"/>
        <v>0</v>
      </c>
      <c r="AA94" s="167">
        <v>0</v>
      </c>
    </row>
    <row r="95" spans="1:27" ht="19.5" customHeight="1">
      <c r="A95" s="161"/>
      <c r="B95" s="174" t="s">
        <v>325</v>
      </c>
      <c r="C95" s="170" t="s">
        <v>322</v>
      </c>
      <c r="D95" s="170" t="s">
        <v>323</v>
      </c>
      <c r="E95" s="170" t="s">
        <v>326</v>
      </c>
      <c r="F95" s="170"/>
      <c r="G95" s="171" t="e">
        <f>#REF!</f>
        <v>#REF!</v>
      </c>
      <c r="H95" s="171" t="e">
        <f>#REF!</f>
        <v>#REF!</v>
      </c>
      <c r="I95" s="171" t="e">
        <f>#REF!</f>
        <v>#REF!</v>
      </c>
      <c r="J95" s="171" t="e">
        <f>#REF!</f>
        <v>#REF!</v>
      </c>
      <c r="K95" s="171" t="e">
        <f>#REF!</f>
        <v>#REF!</v>
      </c>
      <c r="L95" s="171" t="e">
        <f>#REF!</f>
        <v>#REF!</v>
      </c>
      <c r="M95" s="172" t="e">
        <f>G95+J95</f>
        <v>#REF!</v>
      </c>
      <c r="N95" s="172" t="e">
        <f>H95+K95</f>
        <v>#REF!</v>
      </c>
      <c r="O95" s="172" t="e">
        <f>I95+L95</f>
        <v>#REF!</v>
      </c>
      <c r="P95" s="171" t="e">
        <f>#REF!</f>
        <v>#REF!</v>
      </c>
      <c r="Q95" s="171" t="e">
        <f>#REF!</f>
        <v>#REF!</v>
      </c>
      <c r="R95" s="171" t="e">
        <f>#REF!</f>
        <v>#REF!</v>
      </c>
      <c r="S95" s="173">
        <f>S96</f>
        <v>3494.9</v>
      </c>
      <c r="T95" s="173">
        <f t="shared" si="58"/>
        <v>3489.668</v>
      </c>
      <c r="U95" s="217">
        <f t="shared" si="58"/>
        <v>99.85029614581246</v>
      </c>
      <c r="V95" s="173">
        <f t="shared" si="58"/>
        <v>3063.582</v>
      </c>
      <c r="W95" s="173">
        <f t="shared" si="58"/>
        <v>3063.582</v>
      </c>
      <c r="X95" s="167">
        <f t="shared" si="57"/>
        <v>100</v>
      </c>
      <c r="Y95" s="173">
        <f t="shared" si="58"/>
        <v>0</v>
      </c>
      <c r="Z95" s="173">
        <f t="shared" si="58"/>
        <v>0</v>
      </c>
      <c r="AA95" s="167">
        <v>0</v>
      </c>
    </row>
    <row r="96" spans="1:27" ht="66.75" customHeight="1">
      <c r="A96" s="161"/>
      <c r="B96" s="174" t="s">
        <v>60</v>
      </c>
      <c r="C96" s="170" t="s">
        <v>322</v>
      </c>
      <c r="D96" s="170" t="s">
        <v>323</v>
      </c>
      <c r="E96" s="170" t="s">
        <v>326</v>
      </c>
      <c r="F96" s="170" t="s">
        <v>63</v>
      </c>
      <c r="G96" s="171"/>
      <c r="H96" s="171"/>
      <c r="I96" s="171"/>
      <c r="J96" s="171"/>
      <c r="K96" s="171"/>
      <c r="L96" s="171"/>
      <c r="M96" s="172"/>
      <c r="N96" s="172"/>
      <c r="O96" s="172"/>
      <c r="P96" s="171"/>
      <c r="Q96" s="171"/>
      <c r="R96" s="171"/>
      <c r="S96" s="173">
        <v>3494.9</v>
      </c>
      <c r="T96" s="173">
        <v>3489.668</v>
      </c>
      <c r="U96" s="217">
        <f>T96/S96*100</f>
        <v>99.85029614581246</v>
      </c>
      <c r="V96" s="173">
        <v>3063.582</v>
      </c>
      <c r="W96" s="215">
        <v>3063.582</v>
      </c>
      <c r="X96" s="167">
        <f t="shared" si="57"/>
        <v>100</v>
      </c>
      <c r="Y96" s="173">
        <v>0</v>
      </c>
      <c r="Z96" s="173">
        <v>0</v>
      </c>
      <c r="AA96" s="167">
        <v>0</v>
      </c>
    </row>
    <row r="97" spans="1:27" ht="52.5" customHeight="1">
      <c r="A97" s="161"/>
      <c r="B97" s="162" t="s">
        <v>354</v>
      </c>
      <c r="C97" s="163" t="s">
        <v>322</v>
      </c>
      <c r="D97" s="163" t="s">
        <v>355</v>
      </c>
      <c r="E97" s="163"/>
      <c r="F97" s="163"/>
      <c r="G97" s="171"/>
      <c r="H97" s="171"/>
      <c r="I97" s="171"/>
      <c r="J97" s="171"/>
      <c r="K97" s="171"/>
      <c r="L97" s="171"/>
      <c r="M97" s="172"/>
      <c r="N97" s="172"/>
      <c r="O97" s="172"/>
      <c r="P97" s="171"/>
      <c r="Q97" s="171"/>
      <c r="R97" s="171"/>
      <c r="S97" s="166">
        <f>S98</f>
        <v>27389.317</v>
      </c>
      <c r="T97" s="166">
        <f aca="true" t="shared" si="59" ref="T97:Z97">T98</f>
        <v>26779.956</v>
      </c>
      <c r="U97" s="216">
        <f>T97/S97*100</f>
        <v>97.77518731116953</v>
      </c>
      <c r="V97" s="166">
        <f t="shared" si="59"/>
        <v>20352.895</v>
      </c>
      <c r="W97" s="166">
        <f t="shared" si="59"/>
        <v>19967.564</v>
      </c>
      <c r="X97" s="218">
        <f t="shared" si="57"/>
        <v>98.10675090693485</v>
      </c>
      <c r="Y97" s="166">
        <f t="shared" si="59"/>
        <v>0</v>
      </c>
      <c r="Z97" s="166">
        <f t="shared" si="59"/>
        <v>0</v>
      </c>
      <c r="AA97" s="167">
        <v>0</v>
      </c>
    </row>
    <row r="98" spans="1:27" ht="60.75" customHeight="1">
      <c r="A98" s="161"/>
      <c r="B98" s="169" t="s">
        <v>316</v>
      </c>
      <c r="C98" s="170" t="s">
        <v>322</v>
      </c>
      <c r="D98" s="170" t="s">
        <v>355</v>
      </c>
      <c r="E98" s="170" t="s">
        <v>317</v>
      </c>
      <c r="F98" s="170"/>
      <c r="G98" s="171">
        <f aca="true" t="shared" si="60" ref="G98:L100">G99</f>
        <v>100</v>
      </c>
      <c r="H98" s="171">
        <f t="shared" si="60"/>
        <v>0</v>
      </c>
      <c r="I98" s="171">
        <f t="shared" si="60"/>
        <v>0</v>
      </c>
      <c r="J98" s="171">
        <f t="shared" si="60"/>
        <v>0</v>
      </c>
      <c r="K98" s="171">
        <f t="shared" si="60"/>
        <v>0</v>
      </c>
      <c r="L98" s="171">
        <f t="shared" si="60"/>
        <v>0</v>
      </c>
      <c r="M98" s="172">
        <f aca="true" t="shared" si="61" ref="M98:O105">G98+J98</f>
        <v>100</v>
      </c>
      <c r="N98" s="172">
        <f t="shared" si="61"/>
        <v>0</v>
      </c>
      <c r="O98" s="172">
        <f t="shared" si="61"/>
        <v>0</v>
      </c>
      <c r="P98" s="171">
        <f aca="true" t="shared" si="62" ref="P98:R100">P99</f>
        <v>0</v>
      </c>
      <c r="Q98" s="171">
        <f t="shared" si="62"/>
        <v>0</v>
      </c>
      <c r="R98" s="171">
        <f t="shared" si="62"/>
        <v>0</v>
      </c>
      <c r="S98" s="173">
        <f>S99+S102+S105+S108+S111</f>
        <v>27389.317</v>
      </c>
      <c r="T98" s="173">
        <f aca="true" t="shared" si="63" ref="T98:Z98">T99+T102+T105+T108+T111</f>
        <v>26779.956</v>
      </c>
      <c r="U98" s="217">
        <f>T98/S98*100</f>
        <v>97.77518731116953</v>
      </c>
      <c r="V98" s="173">
        <f t="shared" si="63"/>
        <v>20352.895</v>
      </c>
      <c r="W98" s="173">
        <f t="shared" si="63"/>
        <v>19967.564</v>
      </c>
      <c r="X98" s="167">
        <f t="shared" si="57"/>
        <v>98.10675090693485</v>
      </c>
      <c r="Y98" s="173">
        <f t="shared" si="63"/>
        <v>0</v>
      </c>
      <c r="Z98" s="173">
        <f t="shared" si="63"/>
        <v>0</v>
      </c>
      <c r="AA98" s="167">
        <v>0</v>
      </c>
    </row>
    <row r="99" spans="1:27" ht="15.75" customHeight="1">
      <c r="A99" s="161"/>
      <c r="B99" s="185" t="s">
        <v>318</v>
      </c>
      <c r="C99" s="170" t="s">
        <v>322</v>
      </c>
      <c r="D99" s="170" t="s">
        <v>355</v>
      </c>
      <c r="E99" s="170" t="s">
        <v>319</v>
      </c>
      <c r="F99" s="170"/>
      <c r="G99" s="171">
        <f t="shared" si="60"/>
        <v>100</v>
      </c>
      <c r="H99" s="171">
        <f t="shared" si="60"/>
        <v>0</v>
      </c>
      <c r="I99" s="171">
        <f t="shared" si="60"/>
        <v>0</v>
      </c>
      <c r="J99" s="171">
        <f t="shared" si="60"/>
        <v>0</v>
      </c>
      <c r="K99" s="171">
        <f t="shared" si="60"/>
        <v>0</v>
      </c>
      <c r="L99" s="171">
        <f t="shared" si="60"/>
        <v>0</v>
      </c>
      <c r="M99" s="172">
        <f t="shared" si="61"/>
        <v>100</v>
      </c>
      <c r="N99" s="172">
        <f t="shared" si="61"/>
        <v>0</v>
      </c>
      <c r="O99" s="172">
        <f t="shared" si="61"/>
        <v>0</v>
      </c>
      <c r="P99" s="171">
        <f t="shared" si="62"/>
        <v>0</v>
      </c>
      <c r="Q99" s="171">
        <f t="shared" si="62"/>
        <v>0</v>
      </c>
      <c r="R99" s="171">
        <f t="shared" si="62"/>
        <v>0</v>
      </c>
      <c r="S99" s="173">
        <f>S100+S101</f>
        <v>23560.522</v>
      </c>
      <c r="T99" s="173">
        <f aca="true" t="shared" si="64" ref="T99:Z99">T100+T101</f>
        <v>23049.636</v>
      </c>
      <c r="U99" s="217">
        <f>T99/S99*100</f>
        <v>97.83160152393906</v>
      </c>
      <c r="V99" s="173">
        <f t="shared" si="64"/>
        <v>17987.213</v>
      </c>
      <c r="W99" s="173">
        <f t="shared" si="64"/>
        <v>17656.124</v>
      </c>
      <c r="X99" s="167">
        <f t="shared" si="57"/>
        <v>98.1593090602752</v>
      </c>
      <c r="Y99" s="173">
        <f t="shared" si="64"/>
        <v>0</v>
      </c>
      <c r="Z99" s="173">
        <f t="shared" si="64"/>
        <v>0</v>
      </c>
      <c r="AA99" s="167">
        <v>0</v>
      </c>
    </row>
    <row r="100" spans="1:27" ht="79.5" customHeight="1">
      <c r="A100" s="161"/>
      <c r="B100" s="174" t="s">
        <v>60</v>
      </c>
      <c r="C100" s="170" t="s">
        <v>322</v>
      </c>
      <c r="D100" s="170" t="s">
        <v>355</v>
      </c>
      <c r="E100" s="170" t="s">
        <v>319</v>
      </c>
      <c r="F100" s="170" t="s">
        <v>63</v>
      </c>
      <c r="G100" s="171">
        <f t="shared" si="60"/>
        <v>100</v>
      </c>
      <c r="H100" s="171">
        <f t="shared" si="60"/>
        <v>0</v>
      </c>
      <c r="I100" s="171">
        <f t="shared" si="60"/>
        <v>0</v>
      </c>
      <c r="J100" s="171">
        <f t="shared" si="60"/>
        <v>0</v>
      </c>
      <c r="K100" s="171">
        <f t="shared" si="60"/>
        <v>0</v>
      </c>
      <c r="L100" s="171">
        <f t="shared" si="60"/>
        <v>0</v>
      </c>
      <c r="M100" s="172">
        <f t="shared" si="61"/>
        <v>100</v>
      </c>
      <c r="N100" s="172">
        <f t="shared" si="61"/>
        <v>0</v>
      </c>
      <c r="O100" s="172">
        <f t="shared" si="61"/>
        <v>0</v>
      </c>
      <c r="P100" s="171">
        <f t="shared" si="62"/>
        <v>0</v>
      </c>
      <c r="Q100" s="171">
        <f t="shared" si="62"/>
        <v>0</v>
      </c>
      <c r="R100" s="171">
        <f t="shared" si="62"/>
        <v>0</v>
      </c>
      <c r="S100" s="173">
        <v>22560.522</v>
      </c>
      <c r="T100" s="173">
        <v>22085.777</v>
      </c>
      <c r="U100" s="217">
        <f aca="true" t="shared" si="65" ref="U100:U108">T100/S100*100</f>
        <v>97.89568255557207</v>
      </c>
      <c r="V100" s="173">
        <v>17987.213</v>
      </c>
      <c r="W100" s="215">
        <v>17656.124</v>
      </c>
      <c r="X100" s="167">
        <f t="shared" si="57"/>
        <v>98.1593090602752</v>
      </c>
      <c r="Y100" s="173">
        <v>0</v>
      </c>
      <c r="Z100" s="173">
        <v>0</v>
      </c>
      <c r="AA100" s="167">
        <v>0</v>
      </c>
    </row>
    <row r="101" spans="1:27" ht="27.75" customHeight="1">
      <c r="A101" s="161"/>
      <c r="B101" s="174" t="s">
        <v>61</v>
      </c>
      <c r="C101" s="170" t="s">
        <v>322</v>
      </c>
      <c r="D101" s="170" t="s">
        <v>355</v>
      </c>
      <c r="E101" s="170" t="s">
        <v>319</v>
      </c>
      <c r="F101" s="170" t="s">
        <v>64</v>
      </c>
      <c r="G101" s="175">
        <v>100</v>
      </c>
      <c r="H101" s="175">
        <v>0</v>
      </c>
      <c r="I101" s="175">
        <v>0</v>
      </c>
      <c r="J101" s="172"/>
      <c r="K101" s="172"/>
      <c r="L101" s="172"/>
      <c r="M101" s="172">
        <f t="shared" si="61"/>
        <v>100</v>
      </c>
      <c r="N101" s="172">
        <f t="shared" si="61"/>
        <v>0</v>
      </c>
      <c r="O101" s="172">
        <f t="shared" si="61"/>
        <v>0</v>
      </c>
      <c r="P101" s="172"/>
      <c r="Q101" s="172"/>
      <c r="R101" s="172"/>
      <c r="S101" s="173">
        <v>1000</v>
      </c>
      <c r="T101" s="173">
        <v>963.859</v>
      </c>
      <c r="U101" s="217">
        <f t="shared" si="65"/>
        <v>96.3859</v>
      </c>
      <c r="V101" s="173">
        <v>0</v>
      </c>
      <c r="W101" s="173">
        <v>0</v>
      </c>
      <c r="X101" s="167">
        <v>0</v>
      </c>
      <c r="Y101" s="173">
        <v>0</v>
      </c>
      <c r="Z101" s="173">
        <v>0</v>
      </c>
      <c r="AA101" s="167">
        <v>0</v>
      </c>
    </row>
    <row r="102" spans="1:27" ht="57" customHeight="1">
      <c r="A102" s="161"/>
      <c r="B102" s="176" t="s">
        <v>538</v>
      </c>
      <c r="C102" s="170" t="s">
        <v>322</v>
      </c>
      <c r="D102" s="170" t="s">
        <v>355</v>
      </c>
      <c r="E102" s="170" t="s">
        <v>356</v>
      </c>
      <c r="F102" s="170"/>
      <c r="G102" s="164">
        <f aca="true" t="shared" si="66" ref="G102:L104">G103</f>
        <v>400</v>
      </c>
      <c r="H102" s="164">
        <f t="shared" si="66"/>
        <v>0</v>
      </c>
      <c r="I102" s="164">
        <f t="shared" si="66"/>
        <v>0</v>
      </c>
      <c r="J102" s="164">
        <f t="shared" si="66"/>
        <v>600</v>
      </c>
      <c r="K102" s="164">
        <f t="shared" si="66"/>
        <v>0</v>
      </c>
      <c r="L102" s="164">
        <f t="shared" si="66"/>
        <v>0</v>
      </c>
      <c r="M102" s="165">
        <f t="shared" si="61"/>
        <v>1000</v>
      </c>
      <c r="N102" s="165">
        <f t="shared" si="61"/>
        <v>0</v>
      </c>
      <c r="O102" s="165">
        <f t="shared" si="61"/>
        <v>0</v>
      </c>
      <c r="P102" s="164">
        <f aca="true" t="shared" si="67" ref="P102:R104">P103</f>
        <v>0</v>
      </c>
      <c r="Q102" s="164">
        <f t="shared" si="67"/>
        <v>0</v>
      </c>
      <c r="R102" s="164">
        <f t="shared" si="67"/>
        <v>0</v>
      </c>
      <c r="S102" s="173">
        <f>S103+S104</f>
        <v>703.189</v>
      </c>
      <c r="T102" s="173">
        <f aca="true" t="shared" si="68" ref="T102:AA102">T103+T104</f>
        <v>693.215</v>
      </c>
      <c r="U102" s="217">
        <f t="shared" si="65"/>
        <v>98.5816046610513</v>
      </c>
      <c r="V102" s="173">
        <f t="shared" si="68"/>
        <v>359.74</v>
      </c>
      <c r="W102" s="173">
        <f t="shared" si="68"/>
        <v>352.628</v>
      </c>
      <c r="X102" s="173">
        <f t="shared" si="68"/>
        <v>98.02301662311669</v>
      </c>
      <c r="Y102" s="173">
        <f t="shared" si="68"/>
        <v>0</v>
      </c>
      <c r="Z102" s="173">
        <f t="shared" si="68"/>
        <v>0</v>
      </c>
      <c r="AA102" s="173">
        <f t="shared" si="68"/>
        <v>0</v>
      </c>
    </row>
    <row r="103" spans="1:27" ht="75.75" customHeight="1">
      <c r="A103" s="161"/>
      <c r="B103" s="174" t="s">
        <v>60</v>
      </c>
      <c r="C103" s="170" t="s">
        <v>322</v>
      </c>
      <c r="D103" s="170" t="s">
        <v>355</v>
      </c>
      <c r="E103" s="170" t="s">
        <v>356</v>
      </c>
      <c r="F103" s="170" t="s">
        <v>63</v>
      </c>
      <c r="G103" s="171">
        <f t="shared" si="66"/>
        <v>400</v>
      </c>
      <c r="H103" s="171">
        <f t="shared" si="66"/>
        <v>0</v>
      </c>
      <c r="I103" s="171">
        <f t="shared" si="66"/>
        <v>0</v>
      </c>
      <c r="J103" s="171">
        <f t="shared" si="66"/>
        <v>600</v>
      </c>
      <c r="K103" s="171">
        <f t="shared" si="66"/>
        <v>0</v>
      </c>
      <c r="L103" s="171">
        <f t="shared" si="66"/>
        <v>0</v>
      </c>
      <c r="M103" s="172">
        <f t="shared" si="61"/>
        <v>1000</v>
      </c>
      <c r="N103" s="172">
        <f t="shared" si="61"/>
        <v>0</v>
      </c>
      <c r="O103" s="172">
        <f t="shared" si="61"/>
        <v>0</v>
      </c>
      <c r="P103" s="171">
        <f t="shared" si="67"/>
        <v>0</v>
      </c>
      <c r="Q103" s="171">
        <f t="shared" si="67"/>
        <v>0</v>
      </c>
      <c r="R103" s="171">
        <f t="shared" si="67"/>
        <v>0</v>
      </c>
      <c r="S103" s="173">
        <v>468.294</v>
      </c>
      <c r="T103" s="173">
        <v>459.12</v>
      </c>
      <c r="U103" s="217">
        <f t="shared" si="65"/>
        <v>98.04097425975989</v>
      </c>
      <c r="V103" s="173">
        <v>359.74</v>
      </c>
      <c r="W103" s="215">
        <v>352.628</v>
      </c>
      <c r="X103" s="167">
        <f>W103/V103*100</f>
        <v>98.02301662311669</v>
      </c>
      <c r="Y103" s="173">
        <v>0</v>
      </c>
      <c r="Z103" s="173">
        <v>0</v>
      </c>
      <c r="AA103" s="167">
        <v>0</v>
      </c>
    </row>
    <row r="104" spans="1:27" ht="36.75" customHeight="1">
      <c r="A104" s="161"/>
      <c r="B104" s="174" t="s">
        <v>61</v>
      </c>
      <c r="C104" s="170" t="s">
        <v>322</v>
      </c>
      <c r="D104" s="170" t="s">
        <v>355</v>
      </c>
      <c r="E104" s="170" t="s">
        <v>356</v>
      </c>
      <c r="F104" s="170" t="s">
        <v>64</v>
      </c>
      <c r="G104" s="171">
        <f t="shared" si="66"/>
        <v>400</v>
      </c>
      <c r="H104" s="171">
        <f t="shared" si="66"/>
        <v>0</v>
      </c>
      <c r="I104" s="171">
        <f t="shared" si="66"/>
        <v>0</v>
      </c>
      <c r="J104" s="171">
        <f t="shared" si="66"/>
        <v>600</v>
      </c>
      <c r="K104" s="171">
        <f t="shared" si="66"/>
        <v>0</v>
      </c>
      <c r="L104" s="171">
        <f t="shared" si="66"/>
        <v>0</v>
      </c>
      <c r="M104" s="172">
        <f t="shared" si="61"/>
        <v>1000</v>
      </c>
      <c r="N104" s="172">
        <f t="shared" si="61"/>
        <v>0</v>
      </c>
      <c r="O104" s="172">
        <f t="shared" si="61"/>
        <v>0</v>
      </c>
      <c r="P104" s="171">
        <f t="shared" si="67"/>
        <v>0</v>
      </c>
      <c r="Q104" s="171">
        <f t="shared" si="67"/>
        <v>0</v>
      </c>
      <c r="R104" s="171">
        <f t="shared" si="67"/>
        <v>0</v>
      </c>
      <c r="S104" s="173">
        <v>234.895</v>
      </c>
      <c r="T104" s="173">
        <v>234.095</v>
      </c>
      <c r="U104" s="217">
        <f t="shared" si="65"/>
        <v>99.659422295068</v>
      </c>
      <c r="V104" s="173">
        <v>0</v>
      </c>
      <c r="W104" s="173">
        <v>0</v>
      </c>
      <c r="X104" s="167">
        <v>0</v>
      </c>
      <c r="Y104" s="173">
        <v>0</v>
      </c>
      <c r="Z104" s="173">
        <v>0</v>
      </c>
      <c r="AA104" s="167">
        <v>0</v>
      </c>
    </row>
    <row r="105" spans="1:27" ht="62.25" customHeight="1">
      <c r="A105" s="161"/>
      <c r="B105" s="267" t="s">
        <v>578</v>
      </c>
      <c r="C105" s="170" t="s">
        <v>322</v>
      </c>
      <c r="D105" s="170" t="s">
        <v>355</v>
      </c>
      <c r="E105" s="170" t="s">
        <v>579</v>
      </c>
      <c r="F105" s="170"/>
      <c r="G105" s="172">
        <v>400</v>
      </c>
      <c r="H105" s="172">
        <v>0</v>
      </c>
      <c r="I105" s="172">
        <v>0</v>
      </c>
      <c r="J105" s="172">
        <v>600</v>
      </c>
      <c r="K105" s="172"/>
      <c r="L105" s="172"/>
      <c r="M105" s="172">
        <f t="shared" si="61"/>
        <v>1000</v>
      </c>
      <c r="N105" s="172">
        <f t="shared" si="61"/>
        <v>0</v>
      </c>
      <c r="O105" s="172">
        <f t="shared" si="61"/>
        <v>0</v>
      </c>
      <c r="P105" s="172">
        <v>0</v>
      </c>
      <c r="Q105" s="172"/>
      <c r="R105" s="172"/>
      <c r="S105" s="173">
        <f>S106+S107</f>
        <v>400.54999999999995</v>
      </c>
      <c r="T105" s="173">
        <f aca="true" t="shared" si="69" ref="T105:Z105">T106+T107</f>
        <v>354.82599999999996</v>
      </c>
      <c r="U105" s="217">
        <f t="shared" si="65"/>
        <v>88.58469604294096</v>
      </c>
      <c r="V105" s="173">
        <f t="shared" si="69"/>
        <v>265.748</v>
      </c>
      <c r="W105" s="173">
        <f t="shared" si="69"/>
        <v>244.867</v>
      </c>
      <c r="X105" s="173">
        <f t="shared" si="69"/>
        <v>92.14255610578442</v>
      </c>
      <c r="Y105" s="173">
        <f t="shared" si="69"/>
        <v>0</v>
      </c>
      <c r="Z105" s="173">
        <f t="shared" si="69"/>
        <v>0</v>
      </c>
      <c r="AA105" s="167">
        <v>0</v>
      </c>
    </row>
    <row r="106" spans="1:27" ht="72" customHeight="1">
      <c r="A106" s="161"/>
      <c r="B106" s="174" t="s">
        <v>60</v>
      </c>
      <c r="C106" s="170" t="s">
        <v>322</v>
      </c>
      <c r="D106" s="170" t="s">
        <v>355</v>
      </c>
      <c r="E106" s="170" t="s">
        <v>579</v>
      </c>
      <c r="F106" s="170" t="s">
        <v>63</v>
      </c>
      <c r="G106" s="164" t="e">
        <f>#REF!+G107+G112+G117</f>
        <v>#REF!</v>
      </c>
      <c r="H106" s="164" t="e">
        <f>#REF!+H107+H112+H117</f>
        <v>#REF!</v>
      </c>
      <c r="I106" s="164" t="e">
        <f>#REF!+I107+I112+I117</f>
        <v>#REF!</v>
      </c>
      <c r="J106" s="164" t="e">
        <f>#REF!+J107+J112+J117</f>
        <v>#REF!</v>
      </c>
      <c r="K106" s="164" t="e">
        <f>#REF!+K107+K112+K117</f>
        <v>#REF!</v>
      </c>
      <c r="L106" s="164" t="e">
        <f>#REF!+L107+L112+L117</f>
        <v>#REF!</v>
      </c>
      <c r="M106" s="164" t="e">
        <f>#REF!+M107+M112+M117+#REF!</f>
        <v>#REF!</v>
      </c>
      <c r="N106" s="164" t="e">
        <f>#REF!+N107+N112+N117+#REF!</f>
        <v>#REF!</v>
      </c>
      <c r="O106" s="164" t="e">
        <f>#REF!+O107+O112+O117+#REF!</f>
        <v>#REF!</v>
      </c>
      <c r="P106" s="164" t="e">
        <f>#REF!+P107+P112+#REF!+P117</f>
        <v>#REF!</v>
      </c>
      <c r="Q106" s="164" t="e">
        <f>#REF!+Q107+Q112+Q117+#REF!</f>
        <v>#REF!</v>
      </c>
      <c r="R106" s="164" t="e">
        <f>#REF!+R107+R112+R117+#REF!</f>
        <v>#REF!</v>
      </c>
      <c r="S106" s="173">
        <v>345.698</v>
      </c>
      <c r="T106" s="173">
        <v>318.816</v>
      </c>
      <c r="U106" s="217">
        <f t="shared" si="65"/>
        <v>92.22384856146115</v>
      </c>
      <c r="V106" s="173">
        <v>265.748</v>
      </c>
      <c r="W106" s="215">
        <v>244.867</v>
      </c>
      <c r="X106" s="167">
        <f>W106/V106*100</f>
        <v>92.14255610578442</v>
      </c>
      <c r="Y106" s="173">
        <v>0</v>
      </c>
      <c r="Z106" s="173">
        <v>0</v>
      </c>
      <c r="AA106" s="167">
        <v>0</v>
      </c>
    </row>
    <row r="107" spans="1:27" ht="30.75" customHeight="1">
      <c r="A107" s="161"/>
      <c r="B107" s="174" t="s">
        <v>61</v>
      </c>
      <c r="C107" s="170" t="s">
        <v>322</v>
      </c>
      <c r="D107" s="170" t="s">
        <v>355</v>
      </c>
      <c r="E107" s="170" t="s">
        <v>579</v>
      </c>
      <c r="F107" s="170" t="s">
        <v>64</v>
      </c>
      <c r="G107" s="171" t="e">
        <f aca="true" t="shared" si="70" ref="G107:L107">G108</f>
        <v>#REF!</v>
      </c>
      <c r="H107" s="171" t="e">
        <f t="shared" si="70"/>
        <v>#REF!</v>
      </c>
      <c r="I107" s="171" t="e">
        <f t="shared" si="70"/>
        <v>#REF!</v>
      </c>
      <c r="J107" s="171">
        <f t="shared" si="70"/>
        <v>0</v>
      </c>
      <c r="K107" s="171">
        <f t="shared" si="70"/>
        <v>0</v>
      </c>
      <c r="L107" s="171">
        <f t="shared" si="70"/>
        <v>0</v>
      </c>
      <c r="M107" s="172" t="e">
        <f aca="true" t="shared" si="71" ref="M107:O108">G107+J107</f>
        <v>#REF!</v>
      </c>
      <c r="N107" s="172" t="e">
        <f t="shared" si="71"/>
        <v>#REF!</v>
      </c>
      <c r="O107" s="172" t="e">
        <f t="shared" si="71"/>
        <v>#REF!</v>
      </c>
      <c r="P107" s="171">
        <f>P108</f>
        <v>0</v>
      </c>
      <c r="Q107" s="171">
        <f>Q108</f>
        <v>0</v>
      </c>
      <c r="R107" s="171">
        <f>R108</f>
        <v>0</v>
      </c>
      <c r="S107" s="173">
        <v>54.852</v>
      </c>
      <c r="T107" s="173">
        <v>36.01</v>
      </c>
      <c r="U107" s="217">
        <f t="shared" si="65"/>
        <v>65.64938379639757</v>
      </c>
      <c r="V107" s="173">
        <v>0</v>
      </c>
      <c r="W107" s="173">
        <v>0</v>
      </c>
      <c r="X107" s="167">
        <v>0</v>
      </c>
      <c r="Y107" s="173">
        <v>0</v>
      </c>
      <c r="Z107" s="173">
        <v>0</v>
      </c>
      <c r="AA107" s="167">
        <v>0</v>
      </c>
    </row>
    <row r="108" spans="1:27" ht="58.5" customHeight="1">
      <c r="A108" s="161"/>
      <c r="B108" s="169" t="s">
        <v>357</v>
      </c>
      <c r="C108" s="170" t="s">
        <v>322</v>
      </c>
      <c r="D108" s="170" t="s">
        <v>355</v>
      </c>
      <c r="E108" s="170" t="s">
        <v>358</v>
      </c>
      <c r="F108" s="170"/>
      <c r="G108" s="171" t="e">
        <f>#REF!+G110</f>
        <v>#REF!</v>
      </c>
      <c r="H108" s="171" t="e">
        <f>#REF!+H110</f>
        <v>#REF!</v>
      </c>
      <c r="I108" s="171" t="e">
        <f>#REF!+I110</f>
        <v>#REF!</v>
      </c>
      <c r="J108" s="172"/>
      <c r="K108" s="172"/>
      <c r="L108" s="172"/>
      <c r="M108" s="172" t="e">
        <f t="shared" si="71"/>
        <v>#REF!</v>
      </c>
      <c r="N108" s="172" t="e">
        <f t="shared" si="71"/>
        <v>#REF!</v>
      </c>
      <c r="O108" s="172" t="e">
        <f t="shared" si="71"/>
        <v>#REF!</v>
      </c>
      <c r="P108" s="172"/>
      <c r="Q108" s="172"/>
      <c r="R108" s="172"/>
      <c r="S108" s="173">
        <f>S109+S110</f>
        <v>989.27</v>
      </c>
      <c r="T108" s="173">
        <f aca="true" t="shared" si="72" ref="T108:Z108">T109+T110</f>
        <v>987.458</v>
      </c>
      <c r="U108" s="217">
        <f t="shared" si="65"/>
        <v>99.81683463564042</v>
      </c>
      <c r="V108" s="173">
        <f t="shared" si="72"/>
        <v>463.994</v>
      </c>
      <c r="W108" s="173">
        <f t="shared" si="72"/>
        <v>462.182</v>
      </c>
      <c r="X108" s="167">
        <f>W108/V108*100</f>
        <v>99.60947770876348</v>
      </c>
      <c r="Y108" s="173">
        <f t="shared" si="72"/>
        <v>0</v>
      </c>
      <c r="Z108" s="173">
        <f t="shared" si="72"/>
        <v>0</v>
      </c>
      <c r="AA108" s="167">
        <v>0</v>
      </c>
    </row>
    <row r="109" spans="1:27" ht="69" customHeight="1">
      <c r="A109" s="161"/>
      <c r="B109" s="174" t="s">
        <v>60</v>
      </c>
      <c r="C109" s="170" t="s">
        <v>322</v>
      </c>
      <c r="D109" s="170" t="s">
        <v>355</v>
      </c>
      <c r="E109" s="170" t="s">
        <v>358</v>
      </c>
      <c r="F109" s="170" t="s">
        <v>63</v>
      </c>
      <c r="G109" s="171"/>
      <c r="H109" s="171"/>
      <c r="I109" s="171"/>
      <c r="J109" s="172"/>
      <c r="K109" s="172"/>
      <c r="L109" s="172"/>
      <c r="M109" s="172"/>
      <c r="N109" s="172"/>
      <c r="O109" s="172"/>
      <c r="P109" s="172"/>
      <c r="Q109" s="172"/>
      <c r="R109" s="172"/>
      <c r="S109" s="173">
        <v>802.615</v>
      </c>
      <c r="T109" s="173">
        <v>800.803</v>
      </c>
      <c r="U109" s="217">
        <f>T109/S109*100</f>
        <v>99.77423795966934</v>
      </c>
      <c r="V109" s="173">
        <v>463.994</v>
      </c>
      <c r="W109" s="215">
        <v>462.182</v>
      </c>
      <c r="X109" s="167">
        <f>W109/V109*100</f>
        <v>99.60947770876348</v>
      </c>
      <c r="Y109" s="173">
        <v>0</v>
      </c>
      <c r="Z109" s="173">
        <v>0</v>
      </c>
      <c r="AA109" s="167">
        <v>0</v>
      </c>
    </row>
    <row r="110" spans="1:27" ht="30" customHeight="1">
      <c r="A110" s="161"/>
      <c r="B110" s="174" t="s">
        <v>61</v>
      </c>
      <c r="C110" s="170" t="s">
        <v>322</v>
      </c>
      <c r="D110" s="170" t="s">
        <v>355</v>
      </c>
      <c r="E110" s="170" t="s">
        <v>358</v>
      </c>
      <c r="F110" s="170" t="s">
        <v>64</v>
      </c>
      <c r="G110" s="171" t="e">
        <f>#REF!</f>
        <v>#REF!</v>
      </c>
      <c r="H110" s="171" t="e">
        <f>#REF!</f>
        <v>#REF!</v>
      </c>
      <c r="I110" s="171" t="e">
        <f>#REF!</f>
        <v>#REF!</v>
      </c>
      <c r="J110" s="171" t="e">
        <f>#REF!</f>
        <v>#REF!</v>
      </c>
      <c r="K110" s="171" t="e">
        <f>#REF!</f>
        <v>#REF!</v>
      </c>
      <c r="L110" s="171" t="e">
        <f>#REF!</f>
        <v>#REF!</v>
      </c>
      <c r="M110" s="172" t="e">
        <f>G110+J110</f>
        <v>#REF!</v>
      </c>
      <c r="N110" s="172" t="e">
        <f>H110+K110</f>
        <v>#REF!</v>
      </c>
      <c r="O110" s="172" t="e">
        <f>I110+L110</f>
        <v>#REF!</v>
      </c>
      <c r="P110" s="171" t="e">
        <f>#REF!</f>
        <v>#REF!</v>
      </c>
      <c r="Q110" s="171" t="e">
        <f>#REF!</f>
        <v>#REF!</v>
      </c>
      <c r="R110" s="171" t="e">
        <f>#REF!</f>
        <v>#REF!</v>
      </c>
      <c r="S110" s="173">
        <v>186.655</v>
      </c>
      <c r="T110" s="173">
        <v>186.655</v>
      </c>
      <c r="U110" s="217">
        <f>T110/S110*100</f>
        <v>100</v>
      </c>
      <c r="V110" s="173">
        <v>0</v>
      </c>
      <c r="W110" s="173">
        <v>0</v>
      </c>
      <c r="X110" s="167">
        <v>0</v>
      </c>
      <c r="Y110" s="173">
        <v>0</v>
      </c>
      <c r="Z110" s="173">
        <v>0</v>
      </c>
      <c r="AA110" s="167">
        <v>0</v>
      </c>
    </row>
    <row r="111" spans="1:27" ht="44.25" customHeight="1">
      <c r="A111" s="161"/>
      <c r="B111" s="169" t="s">
        <v>362</v>
      </c>
      <c r="C111" s="170" t="s">
        <v>322</v>
      </c>
      <c r="D111" s="170" t="s">
        <v>355</v>
      </c>
      <c r="E111" s="170" t="s">
        <v>363</v>
      </c>
      <c r="F111" s="170"/>
      <c r="G111" s="171"/>
      <c r="H111" s="171"/>
      <c r="I111" s="171"/>
      <c r="J111" s="171"/>
      <c r="K111" s="171"/>
      <c r="L111" s="171"/>
      <c r="M111" s="172"/>
      <c r="N111" s="172"/>
      <c r="O111" s="172"/>
      <c r="P111" s="171"/>
      <c r="Q111" s="171"/>
      <c r="R111" s="171"/>
      <c r="S111" s="173">
        <f>S112+S113</f>
        <v>1735.786</v>
      </c>
      <c r="T111" s="173">
        <f aca="true" t="shared" si="73" ref="T111:Z111">T112+T113</f>
        <v>1694.8210000000001</v>
      </c>
      <c r="U111" s="217">
        <f>T111/S111*100</f>
        <v>97.6399740521009</v>
      </c>
      <c r="V111" s="173">
        <f t="shared" si="73"/>
        <v>1276.2</v>
      </c>
      <c r="W111" s="173">
        <f t="shared" si="73"/>
        <v>1251.763</v>
      </c>
      <c r="X111" s="167">
        <f>W111/V111*100</f>
        <v>98.08517473750194</v>
      </c>
      <c r="Y111" s="173">
        <f t="shared" si="73"/>
        <v>0</v>
      </c>
      <c r="Z111" s="173">
        <f t="shared" si="73"/>
        <v>0</v>
      </c>
      <c r="AA111" s="167">
        <v>0</v>
      </c>
    </row>
    <row r="112" spans="1:27" ht="74.25" customHeight="1">
      <c r="A112" s="161"/>
      <c r="B112" s="174" t="s">
        <v>60</v>
      </c>
      <c r="C112" s="170" t="s">
        <v>322</v>
      </c>
      <c r="D112" s="170" t="s">
        <v>355</v>
      </c>
      <c r="E112" s="170" t="s">
        <v>363</v>
      </c>
      <c r="F112" s="170" t="s">
        <v>63</v>
      </c>
      <c r="G112" s="171">
        <f aca="true" t="shared" si="74" ref="G112:L112">G116</f>
        <v>0</v>
      </c>
      <c r="H112" s="171">
        <f t="shared" si="74"/>
        <v>0</v>
      </c>
      <c r="I112" s="171">
        <f t="shared" si="74"/>
        <v>0</v>
      </c>
      <c r="J112" s="171">
        <f t="shared" si="74"/>
        <v>0</v>
      </c>
      <c r="K112" s="171">
        <f t="shared" si="74"/>
        <v>0</v>
      </c>
      <c r="L112" s="171">
        <f t="shared" si="74"/>
        <v>0</v>
      </c>
      <c r="M112" s="172">
        <f>G112+J112</f>
        <v>0</v>
      </c>
      <c r="N112" s="172">
        <f>H112+K112</f>
        <v>0</v>
      </c>
      <c r="O112" s="172">
        <f>I112+L112</f>
        <v>0</v>
      </c>
      <c r="P112" s="171">
        <f>P116</f>
        <v>0</v>
      </c>
      <c r="Q112" s="171">
        <f>Q116</f>
        <v>0</v>
      </c>
      <c r="R112" s="171">
        <f>R116</f>
        <v>0</v>
      </c>
      <c r="S112" s="173">
        <v>1654.922</v>
      </c>
      <c r="T112" s="173">
        <v>1613.957</v>
      </c>
      <c r="U112" s="217">
        <f>T112/S112*100</f>
        <v>97.52465675119431</v>
      </c>
      <c r="V112" s="173">
        <v>1276.2</v>
      </c>
      <c r="W112" s="215">
        <v>1251.763</v>
      </c>
      <c r="X112" s="167">
        <f>W112/V112*100</f>
        <v>98.08517473750194</v>
      </c>
      <c r="Y112" s="173">
        <v>0</v>
      </c>
      <c r="Z112" s="173">
        <v>0</v>
      </c>
      <c r="AA112" s="167">
        <v>0</v>
      </c>
    </row>
    <row r="113" spans="1:27" ht="32.25" customHeight="1">
      <c r="A113" s="161"/>
      <c r="B113" s="174" t="s">
        <v>61</v>
      </c>
      <c r="C113" s="170" t="s">
        <v>322</v>
      </c>
      <c r="D113" s="170" t="s">
        <v>355</v>
      </c>
      <c r="E113" s="170" t="s">
        <v>363</v>
      </c>
      <c r="F113" s="170" t="s">
        <v>64</v>
      </c>
      <c r="G113" s="171"/>
      <c r="H113" s="171"/>
      <c r="I113" s="171"/>
      <c r="J113" s="171"/>
      <c r="K113" s="171"/>
      <c r="L113" s="171"/>
      <c r="M113" s="172"/>
      <c r="N113" s="172"/>
      <c r="O113" s="172"/>
      <c r="P113" s="171"/>
      <c r="Q113" s="171"/>
      <c r="R113" s="171"/>
      <c r="S113" s="173">
        <v>80.864</v>
      </c>
      <c r="T113" s="173">
        <v>80.864</v>
      </c>
      <c r="U113" s="217">
        <f>T113/S113*100</f>
        <v>100</v>
      </c>
      <c r="V113" s="173">
        <v>0</v>
      </c>
      <c r="W113" s="173">
        <v>0</v>
      </c>
      <c r="X113" s="167">
        <v>0</v>
      </c>
      <c r="Y113" s="173">
        <v>0</v>
      </c>
      <c r="Z113" s="173">
        <v>0</v>
      </c>
      <c r="AA113" s="167">
        <v>0</v>
      </c>
    </row>
    <row r="114" spans="1:27" ht="15.75" customHeight="1">
      <c r="A114" s="161"/>
      <c r="B114" s="162" t="s">
        <v>636</v>
      </c>
      <c r="C114" s="163" t="s">
        <v>322</v>
      </c>
      <c r="D114" s="163" t="s">
        <v>637</v>
      </c>
      <c r="E114" s="163"/>
      <c r="F114" s="163"/>
      <c r="G114" s="164"/>
      <c r="H114" s="164"/>
      <c r="I114" s="164"/>
      <c r="J114" s="164"/>
      <c r="K114" s="164"/>
      <c r="L114" s="164"/>
      <c r="M114" s="165"/>
      <c r="N114" s="165"/>
      <c r="O114" s="165"/>
      <c r="P114" s="164"/>
      <c r="Q114" s="164"/>
      <c r="R114" s="164"/>
      <c r="S114" s="166">
        <f>S116</f>
        <v>400</v>
      </c>
      <c r="T114" s="166">
        <f aca="true" t="shared" si="75" ref="T114:Z114">T116</f>
        <v>400</v>
      </c>
      <c r="U114" s="216">
        <f t="shared" si="75"/>
        <v>100</v>
      </c>
      <c r="V114" s="166">
        <f t="shared" si="75"/>
        <v>0</v>
      </c>
      <c r="W114" s="166">
        <f t="shared" si="75"/>
        <v>0</v>
      </c>
      <c r="X114" s="218">
        <v>0</v>
      </c>
      <c r="Y114" s="166">
        <f t="shared" si="75"/>
        <v>0</v>
      </c>
      <c r="Z114" s="166">
        <f t="shared" si="75"/>
        <v>0</v>
      </c>
      <c r="AA114" s="218">
        <v>0</v>
      </c>
    </row>
    <row r="115" spans="1:27" ht="20.25" customHeight="1">
      <c r="A115" s="161"/>
      <c r="B115" s="169" t="s">
        <v>638</v>
      </c>
      <c r="C115" s="170" t="s">
        <v>322</v>
      </c>
      <c r="D115" s="170" t="s">
        <v>637</v>
      </c>
      <c r="E115" s="170" t="s">
        <v>639</v>
      </c>
      <c r="F115" s="170"/>
      <c r="G115" s="171"/>
      <c r="H115" s="171"/>
      <c r="I115" s="171"/>
      <c r="J115" s="171"/>
      <c r="K115" s="171"/>
      <c r="L115" s="171"/>
      <c r="M115" s="172"/>
      <c r="N115" s="172"/>
      <c r="O115" s="172"/>
      <c r="P115" s="171"/>
      <c r="Q115" s="171"/>
      <c r="R115" s="171"/>
      <c r="S115" s="173">
        <f aca="true" t="shared" si="76" ref="S115:Z117">S116</f>
        <v>400</v>
      </c>
      <c r="T115" s="173">
        <f t="shared" si="76"/>
        <v>400</v>
      </c>
      <c r="U115" s="217">
        <f t="shared" si="76"/>
        <v>100</v>
      </c>
      <c r="V115" s="173">
        <f t="shared" si="76"/>
        <v>0</v>
      </c>
      <c r="W115" s="173">
        <f t="shared" si="76"/>
        <v>0</v>
      </c>
      <c r="X115" s="167">
        <v>0</v>
      </c>
      <c r="Y115" s="173">
        <f t="shared" si="76"/>
        <v>0</v>
      </c>
      <c r="Z115" s="173">
        <f t="shared" si="76"/>
        <v>0</v>
      </c>
      <c r="AA115" s="167">
        <v>0</v>
      </c>
    </row>
    <row r="116" spans="1:27" ht="33" customHeight="1">
      <c r="A116" s="161"/>
      <c r="B116" s="169" t="s">
        <v>640</v>
      </c>
      <c r="C116" s="170" t="s">
        <v>322</v>
      </c>
      <c r="D116" s="170" t="s">
        <v>637</v>
      </c>
      <c r="E116" s="170" t="s">
        <v>641</v>
      </c>
      <c r="F116" s="170"/>
      <c r="G116" s="175"/>
      <c r="H116" s="175"/>
      <c r="I116" s="175"/>
      <c r="J116" s="172"/>
      <c r="K116" s="172"/>
      <c r="L116" s="172"/>
      <c r="M116" s="172"/>
      <c r="N116" s="172"/>
      <c r="O116" s="172"/>
      <c r="P116" s="172"/>
      <c r="Q116" s="172"/>
      <c r="R116" s="172"/>
      <c r="S116" s="173">
        <f t="shared" si="76"/>
        <v>400</v>
      </c>
      <c r="T116" s="173">
        <f t="shared" si="76"/>
        <v>400</v>
      </c>
      <c r="U116" s="217">
        <f t="shared" si="76"/>
        <v>100</v>
      </c>
      <c r="V116" s="173">
        <f t="shared" si="76"/>
        <v>0</v>
      </c>
      <c r="W116" s="173">
        <f t="shared" si="76"/>
        <v>0</v>
      </c>
      <c r="X116" s="167">
        <v>0</v>
      </c>
      <c r="Y116" s="173">
        <f t="shared" si="76"/>
        <v>0</v>
      </c>
      <c r="Z116" s="173">
        <f t="shared" si="76"/>
        <v>0</v>
      </c>
      <c r="AA116" s="167">
        <v>0</v>
      </c>
    </row>
    <row r="117" spans="1:27" ht="33" customHeight="1">
      <c r="A117" s="161"/>
      <c r="B117" s="174" t="s">
        <v>61</v>
      </c>
      <c r="C117" s="170" t="s">
        <v>322</v>
      </c>
      <c r="D117" s="170" t="s">
        <v>637</v>
      </c>
      <c r="E117" s="170" t="s">
        <v>641</v>
      </c>
      <c r="F117" s="170" t="s">
        <v>64</v>
      </c>
      <c r="G117" s="171">
        <f aca="true" t="shared" si="77" ref="G117:L117">G118</f>
        <v>686.63</v>
      </c>
      <c r="H117" s="171">
        <f t="shared" si="77"/>
        <v>0</v>
      </c>
      <c r="I117" s="171">
        <f t="shared" si="77"/>
        <v>0</v>
      </c>
      <c r="J117" s="171">
        <f t="shared" si="77"/>
        <v>1854.02634</v>
      </c>
      <c r="K117" s="171">
        <f t="shared" si="77"/>
        <v>0</v>
      </c>
      <c r="L117" s="171">
        <f t="shared" si="77"/>
        <v>0</v>
      </c>
      <c r="M117" s="172">
        <f>M118</f>
        <v>2540.65634</v>
      </c>
      <c r="N117" s="172">
        <f>H117+K117</f>
        <v>0</v>
      </c>
      <c r="O117" s="172">
        <f>I117+L117</f>
        <v>0</v>
      </c>
      <c r="P117" s="171">
        <f>P118</f>
        <v>-632</v>
      </c>
      <c r="Q117" s="171">
        <f>Q118</f>
        <v>0</v>
      </c>
      <c r="R117" s="171">
        <f>R118</f>
        <v>0</v>
      </c>
      <c r="S117" s="173">
        <v>400</v>
      </c>
      <c r="T117" s="173">
        <v>400</v>
      </c>
      <c r="U117" s="217">
        <f>T117/S117*100</f>
        <v>100</v>
      </c>
      <c r="V117" s="173">
        <v>0</v>
      </c>
      <c r="W117" s="173">
        <f t="shared" si="76"/>
        <v>0</v>
      </c>
      <c r="X117" s="167">
        <v>0</v>
      </c>
      <c r="Y117" s="173">
        <v>0</v>
      </c>
      <c r="Z117" s="173">
        <f t="shared" si="76"/>
        <v>0</v>
      </c>
      <c r="AA117" s="167">
        <v>0</v>
      </c>
    </row>
    <row r="118" spans="1:27" ht="18" customHeight="1">
      <c r="A118" s="161"/>
      <c r="B118" s="162" t="s">
        <v>364</v>
      </c>
      <c r="C118" s="163" t="s">
        <v>322</v>
      </c>
      <c r="D118" s="163" t="s">
        <v>234</v>
      </c>
      <c r="E118" s="163"/>
      <c r="F118" s="163"/>
      <c r="G118" s="171">
        <v>686.63</v>
      </c>
      <c r="H118" s="171"/>
      <c r="I118" s="171"/>
      <c r="J118" s="171">
        <v>1854.02634</v>
      </c>
      <c r="K118" s="171"/>
      <c r="L118" s="171"/>
      <c r="M118" s="172">
        <f>G118+J118</f>
        <v>2540.65634</v>
      </c>
      <c r="N118" s="172">
        <f>H118+K118</f>
        <v>0</v>
      </c>
      <c r="O118" s="172">
        <f>I118+L118</f>
        <v>0</v>
      </c>
      <c r="P118" s="171">
        <v>-632</v>
      </c>
      <c r="Q118" s="171"/>
      <c r="R118" s="171"/>
      <c r="S118" s="166">
        <f>S119</f>
        <v>840</v>
      </c>
      <c r="T118" s="166">
        <f aca="true" t="shared" si="78" ref="T118:Z120">T119</f>
        <v>0</v>
      </c>
      <c r="U118" s="216">
        <f t="shared" si="78"/>
        <v>0</v>
      </c>
      <c r="V118" s="166">
        <f t="shared" si="78"/>
        <v>0</v>
      </c>
      <c r="W118" s="166">
        <f t="shared" si="78"/>
        <v>0</v>
      </c>
      <c r="X118" s="218">
        <v>0</v>
      </c>
      <c r="Y118" s="166">
        <f t="shared" si="78"/>
        <v>0</v>
      </c>
      <c r="Z118" s="166">
        <f t="shared" si="78"/>
        <v>0</v>
      </c>
      <c r="AA118" s="218">
        <v>0</v>
      </c>
    </row>
    <row r="119" spans="1:27" ht="15" customHeight="1">
      <c r="A119" s="186"/>
      <c r="B119" s="169" t="s">
        <v>364</v>
      </c>
      <c r="C119" s="170" t="s">
        <v>322</v>
      </c>
      <c r="D119" s="170" t="s">
        <v>234</v>
      </c>
      <c r="E119" s="170" t="s">
        <v>365</v>
      </c>
      <c r="F119" s="170"/>
      <c r="G119" s="171"/>
      <c r="H119" s="171"/>
      <c r="I119" s="171"/>
      <c r="J119" s="171"/>
      <c r="K119" s="171"/>
      <c r="L119" s="171"/>
      <c r="M119" s="172"/>
      <c r="N119" s="172"/>
      <c r="O119" s="172"/>
      <c r="P119" s="171"/>
      <c r="Q119" s="171"/>
      <c r="R119" s="171"/>
      <c r="S119" s="173">
        <f>S120</f>
        <v>840</v>
      </c>
      <c r="T119" s="173">
        <f t="shared" si="78"/>
        <v>0</v>
      </c>
      <c r="U119" s="217">
        <f t="shared" si="78"/>
        <v>0</v>
      </c>
      <c r="V119" s="173">
        <f t="shared" si="78"/>
        <v>0</v>
      </c>
      <c r="W119" s="173">
        <f t="shared" si="78"/>
        <v>0</v>
      </c>
      <c r="X119" s="167">
        <v>0</v>
      </c>
      <c r="Y119" s="173">
        <f t="shared" si="78"/>
        <v>0</v>
      </c>
      <c r="Z119" s="173">
        <f t="shared" si="78"/>
        <v>0</v>
      </c>
      <c r="AA119" s="167">
        <v>0</v>
      </c>
    </row>
    <row r="120" spans="1:27" ht="15" customHeight="1">
      <c r="A120" s="186"/>
      <c r="B120" s="169" t="s">
        <v>366</v>
      </c>
      <c r="C120" s="170" t="s">
        <v>322</v>
      </c>
      <c r="D120" s="170" t="s">
        <v>234</v>
      </c>
      <c r="E120" s="170" t="s">
        <v>367</v>
      </c>
      <c r="F120" s="170"/>
      <c r="G120" s="164" t="e">
        <f aca="true" t="shared" si="79" ref="G120:L120">G121</f>
        <v>#REF!</v>
      </c>
      <c r="H120" s="164" t="e">
        <f t="shared" si="79"/>
        <v>#REF!</v>
      </c>
      <c r="I120" s="164" t="e">
        <f t="shared" si="79"/>
        <v>#REF!</v>
      </c>
      <c r="J120" s="164" t="e">
        <f t="shared" si="79"/>
        <v>#REF!</v>
      </c>
      <c r="K120" s="164" t="e">
        <f t="shared" si="79"/>
        <v>#REF!</v>
      </c>
      <c r="L120" s="164" t="e">
        <f t="shared" si="79"/>
        <v>#REF!</v>
      </c>
      <c r="M120" s="165" t="e">
        <f aca="true" t="shared" si="80" ref="M120:O121">G120+J120</f>
        <v>#REF!</v>
      </c>
      <c r="N120" s="165" t="e">
        <f t="shared" si="80"/>
        <v>#REF!</v>
      </c>
      <c r="O120" s="165" t="e">
        <f t="shared" si="80"/>
        <v>#REF!</v>
      </c>
      <c r="P120" s="164" t="e">
        <f>P121</f>
        <v>#REF!</v>
      </c>
      <c r="Q120" s="164" t="e">
        <f>Q121</f>
        <v>#REF!</v>
      </c>
      <c r="R120" s="164" t="e">
        <f>R121</f>
        <v>#REF!</v>
      </c>
      <c r="S120" s="173">
        <f>S121</f>
        <v>840</v>
      </c>
      <c r="T120" s="173">
        <f t="shared" si="78"/>
        <v>0</v>
      </c>
      <c r="U120" s="217">
        <f t="shared" si="78"/>
        <v>0</v>
      </c>
      <c r="V120" s="173">
        <f t="shared" si="78"/>
        <v>0</v>
      </c>
      <c r="W120" s="173">
        <f t="shared" si="78"/>
        <v>0</v>
      </c>
      <c r="X120" s="167">
        <v>0</v>
      </c>
      <c r="Y120" s="173">
        <f t="shared" si="78"/>
        <v>0</v>
      </c>
      <c r="Z120" s="173">
        <f t="shared" si="78"/>
        <v>0</v>
      </c>
      <c r="AA120" s="167">
        <v>0</v>
      </c>
    </row>
    <row r="121" spans="1:27" ht="15.75" customHeight="1">
      <c r="A121" s="186"/>
      <c r="B121" s="174" t="s">
        <v>62</v>
      </c>
      <c r="C121" s="170" t="s">
        <v>322</v>
      </c>
      <c r="D121" s="170" t="s">
        <v>234</v>
      </c>
      <c r="E121" s="170" t="s">
        <v>367</v>
      </c>
      <c r="F121" s="170" t="s">
        <v>65</v>
      </c>
      <c r="G121" s="171" t="e">
        <f>#REF!</f>
        <v>#REF!</v>
      </c>
      <c r="H121" s="171" t="e">
        <f>#REF!</f>
        <v>#REF!</v>
      </c>
      <c r="I121" s="171" t="e">
        <f>#REF!</f>
        <v>#REF!</v>
      </c>
      <c r="J121" s="171" t="e">
        <f>#REF!</f>
        <v>#REF!</v>
      </c>
      <c r="K121" s="171" t="e">
        <f>#REF!</f>
        <v>#REF!</v>
      </c>
      <c r="L121" s="171" t="e">
        <f>#REF!</f>
        <v>#REF!</v>
      </c>
      <c r="M121" s="172" t="e">
        <f t="shared" si="80"/>
        <v>#REF!</v>
      </c>
      <c r="N121" s="172" t="e">
        <f t="shared" si="80"/>
        <v>#REF!</v>
      </c>
      <c r="O121" s="172" t="e">
        <f t="shared" si="80"/>
        <v>#REF!</v>
      </c>
      <c r="P121" s="171" t="e">
        <f>#REF!</f>
        <v>#REF!</v>
      </c>
      <c r="Q121" s="171" t="e">
        <f>#REF!</f>
        <v>#REF!</v>
      </c>
      <c r="R121" s="171" t="e">
        <f>#REF!</f>
        <v>#REF!</v>
      </c>
      <c r="S121" s="173">
        <v>840</v>
      </c>
      <c r="T121" s="173">
        <v>0</v>
      </c>
      <c r="U121" s="216">
        <f>T121/S121*100</f>
        <v>0</v>
      </c>
      <c r="V121" s="173">
        <v>0</v>
      </c>
      <c r="W121" s="173">
        <v>0</v>
      </c>
      <c r="X121" s="167">
        <v>0</v>
      </c>
      <c r="Y121" s="173">
        <v>0</v>
      </c>
      <c r="Z121" s="215"/>
      <c r="AA121" s="167">
        <v>0</v>
      </c>
    </row>
    <row r="122" spans="1:27" ht="17.25" customHeight="1">
      <c r="A122" s="161"/>
      <c r="B122" s="162" t="s">
        <v>368</v>
      </c>
      <c r="C122" s="163" t="s">
        <v>322</v>
      </c>
      <c r="D122" s="163" t="s">
        <v>120</v>
      </c>
      <c r="E122" s="163"/>
      <c r="F122" s="163"/>
      <c r="G122" s="171"/>
      <c r="H122" s="171"/>
      <c r="I122" s="171"/>
      <c r="J122" s="171"/>
      <c r="K122" s="171"/>
      <c r="L122" s="171"/>
      <c r="M122" s="172"/>
      <c r="N122" s="172"/>
      <c r="O122" s="172"/>
      <c r="P122" s="171"/>
      <c r="Q122" s="171"/>
      <c r="R122" s="171"/>
      <c r="S122" s="184">
        <f>S123+S128+S146+S135+S133+S144</f>
        <v>18924.835000000003</v>
      </c>
      <c r="T122" s="184">
        <f aca="true" t="shared" si="81" ref="T122:Z122">T123+T128+T146+T135+T133+T144</f>
        <v>18145.00168</v>
      </c>
      <c r="U122" s="216">
        <f>T122/S122*100</f>
        <v>95.87931244843085</v>
      </c>
      <c r="V122" s="184">
        <f t="shared" si="81"/>
        <v>4730</v>
      </c>
      <c r="W122" s="184">
        <f t="shared" si="81"/>
        <v>4447.643</v>
      </c>
      <c r="X122" s="218">
        <f>W122/V122*100</f>
        <v>94.03050739957717</v>
      </c>
      <c r="Y122" s="184">
        <f t="shared" si="81"/>
        <v>2573.23</v>
      </c>
      <c r="Z122" s="184">
        <f t="shared" si="81"/>
        <v>2523.178</v>
      </c>
      <c r="AA122" s="218">
        <f>Z122/Y122*100</f>
        <v>98.05489598675594</v>
      </c>
    </row>
    <row r="123" spans="1:27" ht="30.75" customHeight="1">
      <c r="A123" s="161"/>
      <c r="B123" s="169" t="s">
        <v>369</v>
      </c>
      <c r="C123" s="170" t="s">
        <v>322</v>
      </c>
      <c r="D123" s="170" t="s">
        <v>120</v>
      </c>
      <c r="E123" s="170" t="s">
        <v>370</v>
      </c>
      <c r="F123" s="170"/>
      <c r="G123" s="171"/>
      <c r="H123" s="171"/>
      <c r="I123" s="171"/>
      <c r="J123" s="171"/>
      <c r="K123" s="171"/>
      <c r="L123" s="171"/>
      <c r="M123" s="172"/>
      <c r="N123" s="172"/>
      <c r="O123" s="172"/>
      <c r="P123" s="171"/>
      <c r="Q123" s="171"/>
      <c r="R123" s="171"/>
      <c r="S123" s="173">
        <f>S124+S126</f>
        <v>881.2</v>
      </c>
      <c r="T123" s="173">
        <f aca="true" t="shared" si="82" ref="T123:Z123">T124+T126</f>
        <v>708.61</v>
      </c>
      <c r="U123" s="217">
        <f>T123/S123*100</f>
        <v>80.41420789832047</v>
      </c>
      <c r="V123" s="173">
        <f t="shared" si="82"/>
        <v>0</v>
      </c>
      <c r="W123" s="173">
        <f t="shared" si="82"/>
        <v>0</v>
      </c>
      <c r="X123" s="167">
        <v>0</v>
      </c>
      <c r="Y123" s="173">
        <f t="shared" si="82"/>
        <v>0</v>
      </c>
      <c r="Z123" s="173">
        <f t="shared" si="82"/>
        <v>0</v>
      </c>
      <c r="AA123" s="167">
        <v>0</v>
      </c>
    </row>
    <row r="124" spans="1:27" ht="17.25" customHeight="1">
      <c r="A124" s="161"/>
      <c r="B124" s="169" t="s">
        <v>371</v>
      </c>
      <c r="C124" s="170" t="s">
        <v>322</v>
      </c>
      <c r="D124" s="170" t="s">
        <v>120</v>
      </c>
      <c r="E124" s="170" t="s">
        <v>372</v>
      </c>
      <c r="F124" s="170"/>
      <c r="G124" s="171"/>
      <c r="H124" s="171"/>
      <c r="I124" s="171"/>
      <c r="J124" s="171"/>
      <c r="K124" s="171"/>
      <c r="L124" s="171"/>
      <c r="M124" s="172"/>
      <c r="N124" s="172"/>
      <c r="O124" s="172"/>
      <c r="P124" s="171"/>
      <c r="Q124" s="171"/>
      <c r="R124" s="171"/>
      <c r="S124" s="173">
        <f>S125</f>
        <v>850</v>
      </c>
      <c r="T124" s="173">
        <f aca="true" t="shared" si="83" ref="T124:Z124">T125</f>
        <v>677.41</v>
      </c>
      <c r="U124" s="217">
        <f>T124/S124*100</f>
        <v>79.69529411764705</v>
      </c>
      <c r="V124" s="173">
        <f t="shared" si="83"/>
        <v>0</v>
      </c>
      <c r="W124" s="173">
        <f t="shared" si="83"/>
        <v>0</v>
      </c>
      <c r="X124" s="167">
        <v>0</v>
      </c>
      <c r="Y124" s="173">
        <f t="shared" si="83"/>
        <v>0</v>
      </c>
      <c r="Z124" s="173">
        <f t="shared" si="83"/>
        <v>0</v>
      </c>
      <c r="AA124" s="167">
        <v>0</v>
      </c>
    </row>
    <row r="125" spans="1:27" ht="29.25" customHeight="1">
      <c r="A125" s="161"/>
      <c r="B125" s="174" t="s">
        <v>61</v>
      </c>
      <c r="C125" s="170" t="s">
        <v>322</v>
      </c>
      <c r="D125" s="170" t="s">
        <v>120</v>
      </c>
      <c r="E125" s="170" t="s">
        <v>373</v>
      </c>
      <c r="F125" s="170" t="s">
        <v>64</v>
      </c>
      <c r="G125" s="171"/>
      <c r="H125" s="171"/>
      <c r="I125" s="171"/>
      <c r="J125" s="171"/>
      <c r="K125" s="171"/>
      <c r="L125" s="171"/>
      <c r="M125" s="172"/>
      <c r="N125" s="172"/>
      <c r="O125" s="172"/>
      <c r="P125" s="171"/>
      <c r="Q125" s="171"/>
      <c r="R125" s="171"/>
      <c r="S125" s="173">
        <v>850</v>
      </c>
      <c r="T125" s="173">
        <v>677.41</v>
      </c>
      <c r="U125" s="217">
        <f>T125/S125*100</f>
        <v>79.69529411764705</v>
      </c>
      <c r="V125" s="173">
        <v>0</v>
      </c>
      <c r="W125" s="173">
        <v>0</v>
      </c>
      <c r="X125" s="167">
        <v>0</v>
      </c>
      <c r="Y125" s="173">
        <v>0</v>
      </c>
      <c r="Z125" s="173">
        <v>0</v>
      </c>
      <c r="AA125" s="167">
        <v>0</v>
      </c>
    </row>
    <row r="126" spans="1:27" ht="58.5" customHeight="1">
      <c r="A126" s="161"/>
      <c r="B126" s="169" t="s">
        <v>84</v>
      </c>
      <c r="C126" s="170" t="s">
        <v>322</v>
      </c>
      <c r="D126" s="170" t="s">
        <v>120</v>
      </c>
      <c r="E126" s="170" t="s">
        <v>374</v>
      </c>
      <c r="F126" s="170"/>
      <c r="G126" s="171"/>
      <c r="H126" s="171"/>
      <c r="I126" s="171"/>
      <c r="J126" s="171"/>
      <c r="K126" s="171"/>
      <c r="L126" s="171"/>
      <c r="M126" s="172"/>
      <c r="N126" s="172"/>
      <c r="O126" s="172"/>
      <c r="P126" s="171"/>
      <c r="Q126" s="171"/>
      <c r="R126" s="171"/>
      <c r="S126" s="173">
        <f>S127</f>
        <v>31.2</v>
      </c>
      <c r="T126" s="173">
        <f aca="true" t="shared" si="84" ref="T126:Z126">T127</f>
        <v>31.2</v>
      </c>
      <c r="U126" s="217">
        <f t="shared" si="84"/>
        <v>100</v>
      </c>
      <c r="V126" s="173">
        <f t="shared" si="84"/>
        <v>0</v>
      </c>
      <c r="W126" s="173">
        <f t="shared" si="84"/>
        <v>0</v>
      </c>
      <c r="X126" s="167">
        <v>0</v>
      </c>
      <c r="Y126" s="173">
        <f t="shared" si="84"/>
        <v>0</v>
      </c>
      <c r="Z126" s="173">
        <f t="shared" si="84"/>
        <v>0</v>
      </c>
      <c r="AA126" s="167">
        <v>0</v>
      </c>
    </row>
    <row r="127" spans="1:27" ht="28.5" customHeight="1">
      <c r="A127" s="161"/>
      <c r="B127" s="174" t="s">
        <v>61</v>
      </c>
      <c r="C127" s="170" t="s">
        <v>322</v>
      </c>
      <c r="D127" s="170" t="s">
        <v>120</v>
      </c>
      <c r="E127" s="170" t="s">
        <v>374</v>
      </c>
      <c r="F127" s="170" t="s">
        <v>64</v>
      </c>
      <c r="G127" s="171"/>
      <c r="H127" s="171"/>
      <c r="I127" s="171"/>
      <c r="J127" s="171"/>
      <c r="K127" s="171"/>
      <c r="L127" s="171"/>
      <c r="M127" s="172"/>
      <c r="N127" s="172"/>
      <c r="O127" s="172"/>
      <c r="P127" s="171"/>
      <c r="Q127" s="171"/>
      <c r="R127" s="171"/>
      <c r="S127" s="173">
        <v>31.2</v>
      </c>
      <c r="T127" s="173">
        <v>31.2</v>
      </c>
      <c r="U127" s="217">
        <f>T127/S127*100</f>
        <v>100</v>
      </c>
      <c r="V127" s="173">
        <v>0</v>
      </c>
      <c r="W127" s="173">
        <v>0</v>
      </c>
      <c r="X127" s="167">
        <v>0</v>
      </c>
      <c r="Y127" s="173">
        <v>0</v>
      </c>
      <c r="Z127" s="173">
        <v>0</v>
      </c>
      <c r="AA127" s="167">
        <v>0</v>
      </c>
    </row>
    <row r="128" spans="1:27" ht="30.75" customHeight="1">
      <c r="A128" s="161"/>
      <c r="B128" s="169" t="s">
        <v>175</v>
      </c>
      <c r="C128" s="170" t="s">
        <v>322</v>
      </c>
      <c r="D128" s="170" t="s">
        <v>120</v>
      </c>
      <c r="E128" s="170" t="s">
        <v>172</v>
      </c>
      <c r="F128" s="170"/>
      <c r="G128" s="171"/>
      <c r="H128" s="171"/>
      <c r="I128" s="171"/>
      <c r="J128" s="171"/>
      <c r="K128" s="171"/>
      <c r="L128" s="171"/>
      <c r="M128" s="172"/>
      <c r="N128" s="172"/>
      <c r="O128" s="172"/>
      <c r="P128" s="171"/>
      <c r="Q128" s="171"/>
      <c r="R128" s="171"/>
      <c r="S128" s="173">
        <f>S129</f>
        <v>14825.213</v>
      </c>
      <c r="T128" s="173">
        <f aca="true" t="shared" si="85" ref="T128:Z128">T129</f>
        <v>14325.427</v>
      </c>
      <c r="U128" s="217">
        <f>T128/S128*100</f>
        <v>96.62881066194461</v>
      </c>
      <c r="V128" s="173">
        <f t="shared" si="85"/>
        <v>4730</v>
      </c>
      <c r="W128" s="173">
        <f t="shared" si="85"/>
        <v>4447.643</v>
      </c>
      <c r="X128" s="167">
        <f>W128/V128*100</f>
        <v>94.03050739957717</v>
      </c>
      <c r="Y128" s="173">
        <f t="shared" si="85"/>
        <v>2573.23</v>
      </c>
      <c r="Z128" s="173">
        <f t="shared" si="85"/>
        <v>2523.178</v>
      </c>
      <c r="AA128" s="167">
        <v>0</v>
      </c>
    </row>
    <row r="129" spans="1:27" ht="30" customHeight="1">
      <c r="A129" s="161"/>
      <c r="B129" s="169" t="s">
        <v>585</v>
      </c>
      <c r="C129" s="170" t="s">
        <v>322</v>
      </c>
      <c r="D129" s="170" t="s">
        <v>120</v>
      </c>
      <c r="E129" s="170" t="s">
        <v>361</v>
      </c>
      <c r="F129" s="170"/>
      <c r="G129" s="171"/>
      <c r="H129" s="171"/>
      <c r="I129" s="171"/>
      <c r="J129" s="171"/>
      <c r="K129" s="171"/>
      <c r="L129" s="171"/>
      <c r="M129" s="172"/>
      <c r="N129" s="172"/>
      <c r="O129" s="172"/>
      <c r="P129" s="171"/>
      <c r="Q129" s="171"/>
      <c r="R129" s="171"/>
      <c r="S129" s="173">
        <f>S130+S131+S132</f>
        <v>14825.213</v>
      </c>
      <c r="T129" s="173">
        <f aca="true" t="shared" si="86" ref="T129:Z129">T130+T131+T132</f>
        <v>14325.427</v>
      </c>
      <c r="U129" s="217">
        <f>T129/S129*100</f>
        <v>96.62881066194461</v>
      </c>
      <c r="V129" s="173">
        <f t="shared" si="86"/>
        <v>4730</v>
      </c>
      <c r="W129" s="173">
        <f t="shared" si="86"/>
        <v>4447.643</v>
      </c>
      <c r="X129" s="167">
        <f>W129/V129*100</f>
        <v>94.03050739957717</v>
      </c>
      <c r="Y129" s="173">
        <f t="shared" si="86"/>
        <v>2573.23</v>
      </c>
      <c r="Z129" s="173">
        <f t="shared" si="86"/>
        <v>2523.178</v>
      </c>
      <c r="AA129" s="167">
        <v>0</v>
      </c>
    </row>
    <row r="130" spans="1:27" ht="69" customHeight="1">
      <c r="A130" s="161"/>
      <c r="B130" s="174" t="s">
        <v>60</v>
      </c>
      <c r="C130" s="170" t="s">
        <v>322</v>
      </c>
      <c r="D130" s="170" t="s">
        <v>120</v>
      </c>
      <c r="E130" s="170" t="s">
        <v>361</v>
      </c>
      <c r="F130" s="170" t="s">
        <v>63</v>
      </c>
      <c r="G130" s="164" t="e">
        <f aca="true" t="shared" si="87" ref="G130:L130">G131+G154</f>
        <v>#REF!</v>
      </c>
      <c r="H130" s="164" t="e">
        <f t="shared" si="87"/>
        <v>#REF!</v>
      </c>
      <c r="I130" s="164" t="e">
        <f t="shared" si="87"/>
        <v>#REF!</v>
      </c>
      <c r="J130" s="164" t="e">
        <f t="shared" si="87"/>
        <v>#REF!</v>
      </c>
      <c r="K130" s="164" t="e">
        <f t="shared" si="87"/>
        <v>#REF!</v>
      </c>
      <c r="L130" s="164" t="e">
        <f t="shared" si="87"/>
        <v>#REF!</v>
      </c>
      <c r="M130" s="165" t="e">
        <f aca="true" t="shared" si="88" ref="M130:R130">M131+M154+M157</f>
        <v>#REF!</v>
      </c>
      <c r="N130" s="165" t="e">
        <f t="shared" si="88"/>
        <v>#REF!</v>
      </c>
      <c r="O130" s="165" t="e">
        <f t="shared" si="88"/>
        <v>#REF!</v>
      </c>
      <c r="P130" s="165" t="e">
        <f t="shared" si="88"/>
        <v>#REF!</v>
      </c>
      <c r="Q130" s="165" t="e">
        <f t="shared" si="88"/>
        <v>#REF!</v>
      </c>
      <c r="R130" s="165" t="e">
        <f t="shared" si="88"/>
        <v>#REF!</v>
      </c>
      <c r="S130" s="173">
        <v>7399.8</v>
      </c>
      <c r="T130" s="173">
        <v>7041.614</v>
      </c>
      <c r="U130" s="217">
        <f>T130/S130*100</f>
        <v>95.15951782480607</v>
      </c>
      <c r="V130" s="173">
        <v>4730</v>
      </c>
      <c r="W130" s="215">
        <v>4447.643</v>
      </c>
      <c r="X130" s="167">
        <f>W130/V130*100</f>
        <v>94.03050739957717</v>
      </c>
      <c r="Y130" s="173">
        <v>0</v>
      </c>
      <c r="Z130" s="173">
        <v>0</v>
      </c>
      <c r="AA130" s="167">
        <v>0</v>
      </c>
    </row>
    <row r="131" spans="1:27" ht="30" customHeight="1">
      <c r="A131" s="161"/>
      <c r="B131" s="174" t="s">
        <v>61</v>
      </c>
      <c r="C131" s="170" t="s">
        <v>322</v>
      </c>
      <c r="D131" s="170" t="s">
        <v>120</v>
      </c>
      <c r="E131" s="170" t="s">
        <v>361</v>
      </c>
      <c r="F131" s="170" t="s">
        <v>64</v>
      </c>
      <c r="G131" s="171" t="e">
        <f aca="true" t="shared" si="89" ref="G131:L131">G132</f>
        <v>#REF!</v>
      </c>
      <c r="H131" s="171" t="e">
        <f t="shared" si="89"/>
        <v>#REF!</v>
      </c>
      <c r="I131" s="171" t="e">
        <f t="shared" si="89"/>
        <v>#REF!</v>
      </c>
      <c r="J131" s="171" t="e">
        <f t="shared" si="89"/>
        <v>#REF!</v>
      </c>
      <c r="K131" s="171" t="e">
        <f t="shared" si="89"/>
        <v>#REF!</v>
      </c>
      <c r="L131" s="171" t="e">
        <f t="shared" si="89"/>
        <v>#REF!</v>
      </c>
      <c r="M131" s="172" t="e">
        <f aca="true" t="shared" si="90" ref="M131:O132">G131+J131</f>
        <v>#REF!</v>
      </c>
      <c r="N131" s="172" t="e">
        <f t="shared" si="90"/>
        <v>#REF!</v>
      </c>
      <c r="O131" s="172" t="e">
        <f t="shared" si="90"/>
        <v>#REF!</v>
      </c>
      <c r="P131" s="171" t="e">
        <f>P132</f>
        <v>#REF!</v>
      </c>
      <c r="Q131" s="171" t="e">
        <f>Q132</f>
        <v>#REF!</v>
      </c>
      <c r="R131" s="171" t="e">
        <f>R132</f>
        <v>#REF!</v>
      </c>
      <c r="S131" s="173">
        <v>7333.413</v>
      </c>
      <c r="T131" s="173">
        <v>7191.813</v>
      </c>
      <c r="U131" s="217">
        <f aca="true" t="shared" si="91" ref="U131:U194">T131/S131*100</f>
        <v>98.06911188555725</v>
      </c>
      <c r="V131" s="173">
        <v>0</v>
      </c>
      <c r="W131" s="173">
        <v>0</v>
      </c>
      <c r="X131" s="167">
        <v>0</v>
      </c>
      <c r="Y131" s="173">
        <v>2573.23</v>
      </c>
      <c r="Z131" s="215">
        <v>2523.178</v>
      </c>
      <c r="AA131" s="167">
        <v>0</v>
      </c>
    </row>
    <row r="132" spans="1:27" ht="13.5" customHeight="1">
      <c r="A132" s="161"/>
      <c r="B132" s="174" t="s">
        <v>62</v>
      </c>
      <c r="C132" s="170" t="s">
        <v>322</v>
      </c>
      <c r="D132" s="170" t="s">
        <v>120</v>
      </c>
      <c r="E132" s="170" t="s">
        <v>361</v>
      </c>
      <c r="F132" s="170" t="s">
        <v>65</v>
      </c>
      <c r="G132" s="171" t="e">
        <f>#REF!</f>
        <v>#REF!</v>
      </c>
      <c r="H132" s="171" t="e">
        <f>#REF!</f>
        <v>#REF!</v>
      </c>
      <c r="I132" s="171" t="e">
        <f>#REF!</f>
        <v>#REF!</v>
      </c>
      <c r="J132" s="171" t="e">
        <f>#REF!</f>
        <v>#REF!</v>
      </c>
      <c r="K132" s="171" t="e">
        <f>#REF!</f>
        <v>#REF!</v>
      </c>
      <c r="L132" s="171" t="e">
        <f>#REF!</f>
        <v>#REF!</v>
      </c>
      <c r="M132" s="172" t="e">
        <f t="shared" si="90"/>
        <v>#REF!</v>
      </c>
      <c r="N132" s="172" t="e">
        <f t="shared" si="90"/>
        <v>#REF!</v>
      </c>
      <c r="O132" s="172" t="e">
        <f t="shared" si="90"/>
        <v>#REF!</v>
      </c>
      <c r="P132" s="171" t="e">
        <f>#REF!</f>
        <v>#REF!</v>
      </c>
      <c r="Q132" s="171" t="e">
        <f>#REF!</f>
        <v>#REF!</v>
      </c>
      <c r="R132" s="171" t="e">
        <f>#REF!</f>
        <v>#REF!</v>
      </c>
      <c r="S132" s="173">
        <v>92</v>
      </c>
      <c r="T132" s="173">
        <v>92</v>
      </c>
      <c r="U132" s="217">
        <f t="shared" si="91"/>
        <v>100</v>
      </c>
      <c r="V132" s="173">
        <v>0</v>
      </c>
      <c r="W132" s="173">
        <v>0</v>
      </c>
      <c r="X132" s="167">
        <v>0</v>
      </c>
      <c r="Y132" s="173">
        <v>0</v>
      </c>
      <c r="Z132" s="173">
        <v>0</v>
      </c>
      <c r="AA132" s="167">
        <v>0</v>
      </c>
    </row>
    <row r="133" spans="1:27" ht="39.75" customHeight="1">
      <c r="A133" s="161"/>
      <c r="B133" s="174" t="s">
        <v>213</v>
      </c>
      <c r="C133" s="170" t="s">
        <v>322</v>
      </c>
      <c r="D133" s="170" t="s">
        <v>120</v>
      </c>
      <c r="E133" s="170" t="s">
        <v>214</v>
      </c>
      <c r="F133" s="170"/>
      <c r="G133" s="171"/>
      <c r="H133" s="171"/>
      <c r="I133" s="171"/>
      <c r="J133" s="171"/>
      <c r="K133" s="171"/>
      <c r="L133" s="171"/>
      <c r="M133" s="172"/>
      <c r="N133" s="172"/>
      <c r="O133" s="172"/>
      <c r="P133" s="171"/>
      <c r="Q133" s="171"/>
      <c r="R133" s="171"/>
      <c r="S133" s="173">
        <f>S134</f>
        <v>530</v>
      </c>
      <c r="T133" s="173">
        <f aca="true" t="shared" si="92" ref="T133:Z133">T134</f>
        <v>530</v>
      </c>
      <c r="U133" s="217">
        <f t="shared" si="91"/>
        <v>100</v>
      </c>
      <c r="V133" s="173">
        <f t="shared" si="92"/>
        <v>0</v>
      </c>
      <c r="W133" s="173">
        <f t="shared" si="92"/>
        <v>0</v>
      </c>
      <c r="X133" s="167">
        <v>0</v>
      </c>
      <c r="Y133" s="173">
        <f t="shared" si="92"/>
        <v>0</v>
      </c>
      <c r="Z133" s="173">
        <f t="shared" si="92"/>
        <v>0</v>
      </c>
      <c r="AA133" s="167">
        <v>0</v>
      </c>
    </row>
    <row r="134" spans="1:27" ht="12.75">
      <c r="A134" s="161"/>
      <c r="B134" s="174" t="s">
        <v>62</v>
      </c>
      <c r="C134" s="170" t="s">
        <v>322</v>
      </c>
      <c r="D134" s="170" t="s">
        <v>120</v>
      </c>
      <c r="E134" s="170" t="s">
        <v>214</v>
      </c>
      <c r="F134" s="170" t="s">
        <v>65</v>
      </c>
      <c r="G134" s="171"/>
      <c r="H134" s="171"/>
      <c r="I134" s="171"/>
      <c r="J134" s="171"/>
      <c r="K134" s="171"/>
      <c r="L134" s="171"/>
      <c r="M134" s="172"/>
      <c r="N134" s="172"/>
      <c r="O134" s="172"/>
      <c r="P134" s="171"/>
      <c r="Q134" s="171"/>
      <c r="R134" s="171"/>
      <c r="S134" s="173">
        <v>530</v>
      </c>
      <c r="T134" s="173">
        <v>530</v>
      </c>
      <c r="U134" s="217">
        <f t="shared" si="91"/>
        <v>100</v>
      </c>
      <c r="V134" s="173">
        <v>0</v>
      </c>
      <c r="W134" s="173">
        <v>0</v>
      </c>
      <c r="X134" s="167">
        <v>0</v>
      </c>
      <c r="Y134" s="173">
        <v>0</v>
      </c>
      <c r="Z134" s="173">
        <v>0</v>
      </c>
      <c r="AA134" s="167">
        <v>0</v>
      </c>
    </row>
    <row r="135" spans="1:27" ht="18" customHeight="1">
      <c r="A135" s="161"/>
      <c r="B135" s="174" t="s">
        <v>408</v>
      </c>
      <c r="C135" s="170" t="s">
        <v>322</v>
      </c>
      <c r="D135" s="170" t="s">
        <v>120</v>
      </c>
      <c r="E135" s="170" t="s">
        <v>409</v>
      </c>
      <c r="F135" s="170"/>
      <c r="G135" s="171"/>
      <c r="H135" s="171"/>
      <c r="I135" s="171"/>
      <c r="J135" s="171"/>
      <c r="K135" s="171"/>
      <c r="L135" s="171"/>
      <c r="M135" s="172"/>
      <c r="N135" s="172"/>
      <c r="O135" s="172"/>
      <c r="P135" s="171"/>
      <c r="Q135" s="171"/>
      <c r="R135" s="171"/>
      <c r="S135" s="173">
        <f>S136+S138+S140+S142</f>
        <v>1323.64268</v>
      </c>
      <c r="T135" s="173">
        <f aca="true" t="shared" si="93" ref="T135:Z135">T136+T138+T140+T142</f>
        <v>1233.64268</v>
      </c>
      <c r="U135" s="217">
        <f t="shared" si="91"/>
        <v>93.2005818972232</v>
      </c>
      <c r="V135" s="173">
        <f t="shared" si="93"/>
        <v>0</v>
      </c>
      <c r="W135" s="173">
        <f t="shared" si="93"/>
        <v>0</v>
      </c>
      <c r="X135" s="167">
        <v>0</v>
      </c>
      <c r="Y135" s="173">
        <f t="shared" si="93"/>
        <v>0</v>
      </c>
      <c r="Z135" s="173">
        <f t="shared" si="93"/>
        <v>0</v>
      </c>
      <c r="AA135" s="167">
        <v>0</v>
      </c>
    </row>
    <row r="136" spans="1:27" ht="39.75" customHeight="1">
      <c r="A136" s="161"/>
      <c r="B136" s="174" t="s">
        <v>340</v>
      </c>
      <c r="C136" s="170" t="s">
        <v>322</v>
      </c>
      <c r="D136" s="170" t="s">
        <v>120</v>
      </c>
      <c r="E136" s="170" t="s">
        <v>341</v>
      </c>
      <c r="F136" s="170"/>
      <c r="G136" s="171"/>
      <c r="H136" s="171"/>
      <c r="I136" s="171"/>
      <c r="J136" s="171"/>
      <c r="K136" s="171"/>
      <c r="L136" s="171"/>
      <c r="M136" s="172"/>
      <c r="N136" s="172"/>
      <c r="O136" s="172"/>
      <c r="P136" s="171"/>
      <c r="Q136" s="171"/>
      <c r="R136" s="171"/>
      <c r="S136" s="173">
        <f>S137</f>
        <v>906.45268</v>
      </c>
      <c r="T136" s="173">
        <f aca="true" t="shared" si="94" ref="T136:Z136">T137</f>
        <v>906.45268</v>
      </c>
      <c r="U136" s="217">
        <f t="shared" si="91"/>
        <v>100</v>
      </c>
      <c r="V136" s="173">
        <f t="shared" si="94"/>
        <v>0</v>
      </c>
      <c r="W136" s="173">
        <f t="shared" si="94"/>
        <v>0</v>
      </c>
      <c r="X136" s="167">
        <v>0</v>
      </c>
      <c r="Y136" s="173">
        <f t="shared" si="94"/>
        <v>0</v>
      </c>
      <c r="Z136" s="173">
        <f t="shared" si="94"/>
        <v>0</v>
      </c>
      <c r="AA136" s="167">
        <v>0</v>
      </c>
    </row>
    <row r="137" spans="1:27" ht="28.5" customHeight="1">
      <c r="A137" s="161"/>
      <c r="B137" s="174" t="s">
        <v>61</v>
      </c>
      <c r="C137" s="170" t="s">
        <v>322</v>
      </c>
      <c r="D137" s="170" t="s">
        <v>120</v>
      </c>
      <c r="E137" s="170" t="s">
        <v>342</v>
      </c>
      <c r="F137" s="170" t="s">
        <v>64</v>
      </c>
      <c r="G137" s="171"/>
      <c r="H137" s="171"/>
      <c r="I137" s="171"/>
      <c r="J137" s="171"/>
      <c r="K137" s="171"/>
      <c r="L137" s="171"/>
      <c r="M137" s="172"/>
      <c r="N137" s="172"/>
      <c r="O137" s="172"/>
      <c r="P137" s="171"/>
      <c r="Q137" s="171"/>
      <c r="R137" s="171"/>
      <c r="S137" s="187">
        <v>906.45268</v>
      </c>
      <c r="T137" s="173">
        <v>906.45268</v>
      </c>
      <c r="U137" s="217">
        <f t="shared" si="91"/>
        <v>100</v>
      </c>
      <c r="V137" s="173">
        <v>0</v>
      </c>
      <c r="W137" s="173">
        <v>0</v>
      </c>
      <c r="X137" s="167">
        <v>0</v>
      </c>
      <c r="Y137" s="173">
        <v>0</v>
      </c>
      <c r="Z137" s="173">
        <v>0</v>
      </c>
      <c r="AA137" s="167">
        <v>0</v>
      </c>
    </row>
    <row r="138" spans="1:27" ht="45" customHeight="1">
      <c r="A138" s="161"/>
      <c r="B138" s="174" t="s">
        <v>487</v>
      </c>
      <c r="C138" s="170" t="s">
        <v>322</v>
      </c>
      <c r="D138" s="170" t="s">
        <v>120</v>
      </c>
      <c r="E138" s="170" t="s">
        <v>217</v>
      </c>
      <c r="F138" s="170"/>
      <c r="G138" s="171"/>
      <c r="H138" s="171"/>
      <c r="I138" s="171"/>
      <c r="J138" s="171"/>
      <c r="K138" s="171"/>
      <c r="L138" s="171"/>
      <c r="M138" s="172"/>
      <c r="N138" s="172"/>
      <c r="O138" s="172"/>
      <c r="P138" s="171"/>
      <c r="Q138" s="171"/>
      <c r="R138" s="171"/>
      <c r="S138" s="188">
        <f>S139</f>
        <v>90</v>
      </c>
      <c r="T138" s="188">
        <f aca="true" t="shared" si="95" ref="T138:Z138">T139</f>
        <v>0</v>
      </c>
      <c r="U138" s="217">
        <f t="shared" si="91"/>
        <v>0</v>
      </c>
      <c r="V138" s="188">
        <f t="shared" si="95"/>
        <v>0</v>
      </c>
      <c r="W138" s="188">
        <f t="shared" si="95"/>
        <v>0</v>
      </c>
      <c r="X138" s="167">
        <v>0</v>
      </c>
      <c r="Y138" s="188">
        <f t="shared" si="95"/>
        <v>0</v>
      </c>
      <c r="Z138" s="188">
        <f t="shared" si="95"/>
        <v>0</v>
      </c>
      <c r="AA138" s="167">
        <v>0</v>
      </c>
    </row>
    <row r="139" spans="1:27" ht="18.75" customHeight="1">
      <c r="A139" s="161"/>
      <c r="B139" s="174" t="s">
        <v>62</v>
      </c>
      <c r="C139" s="170" t="s">
        <v>322</v>
      </c>
      <c r="D139" s="170" t="s">
        <v>120</v>
      </c>
      <c r="E139" s="170" t="s">
        <v>217</v>
      </c>
      <c r="F139" s="170" t="s">
        <v>65</v>
      </c>
      <c r="G139" s="171"/>
      <c r="H139" s="171"/>
      <c r="I139" s="171"/>
      <c r="J139" s="171"/>
      <c r="K139" s="171"/>
      <c r="L139" s="171"/>
      <c r="M139" s="172"/>
      <c r="N139" s="172"/>
      <c r="O139" s="172"/>
      <c r="P139" s="171"/>
      <c r="Q139" s="171"/>
      <c r="R139" s="171"/>
      <c r="S139" s="188">
        <v>90</v>
      </c>
      <c r="T139" s="173">
        <v>0</v>
      </c>
      <c r="U139" s="217">
        <f t="shared" si="91"/>
        <v>0</v>
      </c>
      <c r="V139" s="173">
        <v>0</v>
      </c>
      <c r="W139" s="173">
        <v>0</v>
      </c>
      <c r="X139" s="167">
        <v>0</v>
      </c>
      <c r="Y139" s="173">
        <v>0</v>
      </c>
      <c r="Z139" s="173">
        <v>0</v>
      </c>
      <c r="AA139" s="167">
        <v>0</v>
      </c>
    </row>
    <row r="140" spans="1:27" ht="42" customHeight="1">
      <c r="A140" s="161"/>
      <c r="B140" s="174" t="s">
        <v>225</v>
      </c>
      <c r="C140" s="170" t="s">
        <v>322</v>
      </c>
      <c r="D140" s="170" t="s">
        <v>120</v>
      </c>
      <c r="E140" s="170" t="s">
        <v>343</v>
      </c>
      <c r="F140" s="170"/>
      <c r="G140" s="171"/>
      <c r="H140" s="171"/>
      <c r="I140" s="171"/>
      <c r="J140" s="171"/>
      <c r="K140" s="171"/>
      <c r="L140" s="171"/>
      <c r="M140" s="188"/>
      <c r="N140" s="188"/>
      <c r="O140" s="188"/>
      <c r="P140" s="171"/>
      <c r="Q140" s="171"/>
      <c r="R140" s="171"/>
      <c r="S140" s="187">
        <f>S141</f>
        <v>66</v>
      </c>
      <c r="T140" s="187">
        <f aca="true" t="shared" si="96" ref="T140:Z140">T141</f>
        <v>66</v>
      </c>
      <c r="U140" s="217">
        <f t="shared" si="91"/>
        <v>100</v>
      </c>
      <c r="V140" s="187">
        <f t="shared" si="96"/>
        <v>0</v>
      </c>
      <c r="W140" s="187">
        <f t="shared" si="96"/>
        <v>0</v>
      </c>
      <c r="X140" s="167">
        <v>0</v>
      </c>
      <c r="Y140" s="187">
        <f t="shared" si="96"/>
        <v>0</v>
      </c>
      <c r="Z140" s="187">
        <f t="shared" si="96"/>
        <v>0</v>
      </c>
      <c r="AA140" s="167">
        <v>0</v>
      </c>
    </row>
    <row r="141" spans="1:27" ht="25.5">
      <c r="A141" s="161"/>
      <c r="B141" s="174" t="s">
        <v>61</v>
      </c>
      <c r="C141" s="170" t="s">
        <v>322</v>
      </c>
      <c r="D141" s="170" t="s">
        <v>120</v>
      </c>
      <c r="E141" s="170" t="s">
        <v>344</v>
      </c>
      <c r="F141" s="170" t="s">
        <v>64</v>
      </c>
      <c r="G141" s="171"/>
      <c r="H141" s="171"/>
      <c r="I141" s="171"/>
      <c r="J141" s="171"/>
      <c r="K141" s="171"/>
      <c r="L141" s="171"/>
      <c r="M141" s="172"/>
      <c r="N141" s="172"/>
      <c r="O141" s="172"/>
      <c r="P141" s="171"/>
      <c r="Q141" s="171"/>
      <c r="R141" s="171"/>
      <c r="S141" s="173">
        <v>66</v>
      </c>
      <c r="T141" s="173">
        <v>66</v>
      </c>
      <c r="U141" s="217">
        <f t="shared" si="91"/>
        <v>100</v>
      </c>
      <c r="V141" s="173">
        <v>0</v>
      </c>
      <c r="W141" s="173">
        <v>0</v>
      </c>
      <c r="X141" s="167">
        <v>0</v>
      </c>
      <c r="Y141" s="173">
        <v>0</v>
      </c>
      <c r="Z141" s="173">
        <v>0</v>
      </c>
      <c r="AA141" s="167">
        <v>0</v>
      </c>
    </row>
    <row r="142" spans="1:27" ht="60" customHeight="1">
      <c r="A142" s="161"/>
      <c r="B142" s="174" t="s">
        <v>218</v>
      </c>
      <c r="C142" s="170" t="s">
        <v>322</v>
      </c>
      <c r="D142" s="170" t="s">
        <v>120</v>
      </c>
      <c r="E142" s="170" t="s">
        <v>219</v>
      </c>
      <c r="F142" s="170"/>
      <c r="G142" s="171"/>
      <c r="H142" s="171"/>
      <c r="I142" s="171"/>
      <c r="J142" s="171"/>
      <c r="K142" s="171"/>
      <c r="L142" s="171"/>
      <c r="M142" s="172"/>
      <c r="N142" s="172"/>
      <c r="O142" s="172"/>
      <c r="P142" s="171"/>
      <c r="Q142" s="171"/>
      <c r="R142" s="171"/>
      <c r="S142" s="173">
        <f>S143</f>
        <v>261.19</v>
      </c>
      <c r="T142" s="173">
        <f aca="true" t="shared" si="97" ref="T142:Z142">T143</f>
        <v>261.19</v>
      </c>
      <c r="U142" s="217">
        <f t="shared" si="91"/>
        <v>100</v>
      </c>
      <c r="V142" s="173">
        <f t="shared" si="97"/>
        <v>0</v>
      </c>
      <c r="W142" s="173">
        <f t="shared" si="97"/>
        <v>0</v>
      </c>
      <c r="X142" s="167">
        <v>0</v>
      </c>
      <c r="Y142" s="173">
        <f t="shared" si="97"/>
        <v>0</v>
      </c>
      <c r="Z142" s="173">
        <f t="shared" si="97"/>
        <v>0</v>
      </c>
      <c r="AA142" s="167">
        <v>0</v>
      </c>
    </row>
    <row r="143" spans="1:27" ht="12.75">
      <c r="A143" s="161"/>
      <c r="B143" s="174" t="s">
        <v>62</v>
      </c>
      <c r="C143" s="170" t="s">
        <v>322</v>
      </c>
      <c r="D143" s="170" t="s">
        <v>120</v>
      </c>
      <c r="E143" s="170" t="s">
        <v>219</v>
      </c>
      <c r="F143" s="170" t="s">
        <v>65</v>
      </c>
      <c r="G143" s="171"/>
      <c r="H143" s="171"/>
      <c r="I143" s="171"/>
      <c r="J143" s="171"/>
      <c r="K143" s="171"/>
      <c r="L143" s="171"/>
      <c r="M143" s="172"/>
      <c r="N143" s="172"/>
      <c r="O143" s="172"/>
      <c r="P143" s="171"/>
      <c r="Q143" s="171"/>
      <c r="R143" s="171"/>
      <c r="S143" s="173">
        <v>261.19</v>
      </c>
      <c r="T143" s="173">
        <v>261.19</v>
      </c>
      <c r="U143" s="217">
        <f t="shared" si="91"/>
        <v>100</v>
      </c>
      <c r="V143" s="173">
        <v>0</v>
      </c>
      <c r="W143" s="173">
        <v>0</v>
      </c>
      <c r="X143" s="167">
        <v>0</v>
      </c>
      <c r="Y143" s="173">
        <v>0</v>
      </c>
      <c r="Z143" s="173">
        <v>0</v>
      </c>
      <c r="AA143" s="167">
        <v>0</v>
      </c>
    </row>
    <row r="144" spans="1:27" ht="39" customHeight="1">
      <c r="A144" s="161"/>
      <c r="B144" s="174" t="s">
        <v>215</v>
      </c>
      <c r="C144" s="170" t="s">
        <v>322</v>
      </c>
      <c r="D144" s="170" t="s">
        <v>120</v>
      </c>
      <c r="E144" s="170" t="s">
        <v>216</v>
      </c>
      <c r="F144" s="170"/>
      <c r="G144" s="171"/>
      <c r="H144" s="171"/>
      <c r="I144" s="171"/>
      <c r="J144" s="171"/>
      <c r="K144" s="171"/>
      <c r="L144" s="171"/>
      <c r="M144" s="172"/>
      <c r="N144" s="172"/>
      <c r="O144" s="172"/>
      <c r="P144" s="171"/>
      <c r="Q144" s="171"/>
      <c r="R144" s="171"/>
      <c r="S144" s="173">
        <f>S145</f>
        <v>996.47</v>
      </c>
      <c r="T144" s="173">
        <f aca="true" t="shared" si="98" ref="T144:Z144">T145</f>
        <v>996.47</v>
      </c>
      <c r="U144" s="217">
        <f t="shared" si="91"/>
        <v>100</v>
      </c>
      <c r="V144" s="173">
        <f t="shared" si="98"/>
        <v>0</v>
      </c>
      <c r="W144" s="173">
        <f t="shared" si="98"/>
        <v>0</v>
      </c>
      <c r="X144" s="167">
        <v>0</v>
      </c>
      <c r="Y144" s="173">
        <f t="shared" si="98"/>
        <v>0</v>
      </c>
      <c r="Z144" s="173">
        <f t="shared" si="98"/>
        <v>0</v>
      </c>
      <c r="AA144" s="167">
        <v>0</v>
      </c>
    </row>
    <row r="145" spans="1:27" ht="12.75">
      <c r="A145" s="161"/>
      <c r="B145" s="174" t="s">
        <v>62</v>
      </c>
      <c r="C145" s="170" t="s">
        <v>322</v>
      </c>
      <c r="D145" s="170" t="s">
        <v>120</v>
      </c>
      <c r="E145" s="170" t="s">
        <v>216</v>
      </c>
      <c r="F145" s="170" t="s">
        <v>65</v>
      </c>
      <c r="G145" s="171"/>
      <c r="H145" s="171"/>
      <c r="I145" s="171"/>
      <c r="J145" s="171"/>
      <c r="K145" s="171"/>
      <c r="L145" s="171"/>
      <c r="M145" s="172"/>
      <c r="N145" s="172"/>
      <c r="O145" s="172"/>
      <c r="P145" s="171"/>
      <c r="Q145" s="171"/>
      <c r="R145" s="171"/>
      <c r="S145" s="173">
        <v>996.47</v>
      </c>
      <c r="T145" s="173">
        <v>996.47</v>
      </c>
      <c r="U145" s="217">
        <f t="shared" si="91"/>
        <v>100</v>
      </c>
      <c r="V145" s="173">
        <v>0</v>
      </c>
      <c r="W145" s="215"/>
      <c r="X145" s="167">
        <v>0</v>
      </c>
      <c r="Y145" s="173">
        <v>0</v>
      </c>
      <c r="Z145" s="215"/>
      <c r="AA145" s="167">
        <v>0</v>
      </c>
    </row>
    <row r="146" spans="1:27" ht="21" customHeight="1">
      <c r="A146" s="161"/>
      <c r="B146" s="169" t="s">
        <v>242</v>
      </c>
      <c r="C146" s="170" t="s">
        <v>322</v>
      </c>
      <c r="D146" s="170" t="s">
        <v>120</v>
      </c>
      <c r="E146" s="170" t="s">
        <v>174</v>
      </c>
      <c r="F146" s="170"/>
      <c r="G146" s="171"/>
      <c r="H146" s="171"/>
      <c r="I146" s="171"/>
      <c r="J146" s="171"/>
      <c r="K146" s="171"/>
      <c r="L146" s="171"/>
      <c r="M146" s="172"/>
      <c r="N146" s="172"/>
      <c r="O146" s="172"/>
      <c r="P146" s="171"/>
      <c r="Q146" s="171"/>
      <c r="R146" s="171"/>
      <c r="S146" s="173">
        <f>S149+S151+S154+S147</f>
        <v>368.30931999999996</v>
      </c>
      <c r="T146" s="173">
        <f aca="true" t="shared" si="99" ref="T146:Z146">T149+T151+T154+T147</f>
        <v>350.852</v>
      </c>
      <c r="U146" s="217">
        <f t="shared" si="91"/>
        <v>95.2601470959247</v>
      </c>
      <c r="V146" s="173">
        <f t="shared" si="99"/>
        <v>0</v>
      </c>
      <c r="W146" s="173">
        <f t="shared" si="99"/>
        <v>0</v>
      </c>
      <c r="X146" s="167">
        <v>0</v>
      </c>
      <c r="Y146" s="173">
        <f t="shared" si="99"/>
        <v>0</v>
      </c>
      <c r="Z146" s="173">
        <f t="shared" si="99"/>
        <v>0</v>
      </c>
      <c r="AA146" s="167">
        <v>0</v>
      </c>
    </row>
    <row r="147" spans="1:27" ht="41.25" customHeight="1">
      <c r="A147" s="161"/>
      <c r="B147" s="174" t="s">
        <v>482</v>
      </c>
      <c r="C147" s="170" t="s">
        <v>322</v>
      </c>
      <c r="D147" s="170" t="s">
        <v>120</v>
      </c>
      <c r="E147" s="170" t="s">
        <v>483</v>
      </c>
      <c r="F147" s="170"/>
      <c r="G147" s="171"/>
      <c r="H147" s="171"/>
      <c r="I147" s="171"/>
      <c r="J147" s="171"/>
      <c r="K147" s="171"/>
      <c r="L147" s="171"/>
      <c r="M147" s="172"/>
      <c r="N147" s="172"/>
      <c r="O147" s="172"/>
      <c r="P147" s="171"/>
      <c r="Q147" s="171"/>
      <c r="R147" s="171"/>
      <c r="S147" s="173">
        <f>S148</f>
        <v>26.13</v>
      </c>
      <c r="T147" s="173">
        <f aca="true" t="shared" si="100" ref="T147:Z147">T148</f>
        <v>26.13</v>
      </c>
      <c r="U147" s="217">
        <f t="shared" si="91"/>
        <v>100</v>
      </c>
      <c r="V147" s="173">
        <f t="shared" si="100"/>
        <v>0</v>
      </c>
      <c r="W147" s="173">
        <f t="shared" si="100"/>
        <v>0</v>
      </c>
      <c r="X147" s="167">
        <v>0</v>
      </c>
      <c r="Y147" s="173">
        <f t="shared" si="100"/>
        <v>0</v>
      </c>
      <c r="Z147" s="173">
        <f t="shared" si="100"/>
        <v>0</v>
      </c>
      <c r="AA147" s="167">
        <v>0</v>
      </c>
    </row>
    <row r="148" spans="1:27" ht="15" customHeight="1">
      <c r="A148" s="161"/>
      <c r="B148" s="174" t="s">
        <v>62</v>
      </c>
      <c r="C148" s="170" t="s">
        <v>322</v>
      </c>
      <c r="D148" s="170" t="s">
        <v>120</v>
      </c>
      <c r="E148" s="170" t="s">
        <v>483</v>
      </c>
      <c r="F148" s="170" t="s">
        <v>65</v>
      </c>
      <c r="G148" s="171"/>
      <c r="H148" s="171"/>
      <c r="I148" s="171"/>
      <c r="J148" s="171"/>
      <c r="K148" s="171"/>
      <c r="L148" s="171"/>
      <c r="M148" s="172"/>
      <c r="N148" s="172"/>
      <c r="O148" s="172"/>
      <c r="P148" s="171"/>
      <c r="Q148" s="171"/>
      <c r="R148" s="171"/>
      <c r="S148" s="173">
        <v>26.13</v>
      </c>
      <c r="T148" s="173">
        <v>26.13</v>
      </c>
      <c r="U148" s="217">
        <f t="shared" si="91"/>
        <v>100</v>
      </c>
      <c r="V148" s="173">
        <v>0</v>
      </c>
      <c r="W148" s="173">
        <v>0</v>
      </c>
      <c r="X148" s="167">
        <v>0</v>
      </c>
      <c r="Y148" s="173">
        <v>0</v>
      </c>
      <c r="Z148" s="173">
        <v>0</v>
      </c>
      <c r="AA148" s="167">
        <v>0</v>
      </c>
    </row>
    <row r="149" spans="1:27" ht="55.5" customHeight="1">
      <c r="A149" s="161"/>
      <c r="B149" s="174" t="s">
        <v>54</v>
      </c>
      <c r="C149" s="170" t="s">
        <v>322</v>
      </c>
      <c r="D149" s="170" t="s">
        <v>120</v>
      </c>
      <c r="E149" s="170" t="s">
        <v>605</v>
      </c>
      <c r="F149" s="170"/>
      <c r="G149" s="171"/>
      <c r="H149" s="171"/>
      <c r="I149" s="171"/>
      <c r="J149" s="171"/>
      <c r="K149" s="171"/>
      <c r="L149" s="171"/>
      <c r="M149" s="172"/>
      <c r="N149" s="172"/>
      <c r="O149" s="172"/>
      <c r="P149" s="171"/>
      <c r="Q149" s="171"/>
      <c r="R149" s="171"/>
      <c r="S149" s="173">
        <f>S150</f>
        <v>230.72232</v>
      </c>
      <c r="T149" s="173">
        <f aca="true" t="shared" si="101" ref="T149:Z149">T150</f>
        <v>230.722</v>
      </c>
      <c r="U149" s="217">
        <f t="shared" si="91"/>
        <v>99.99986130513945</v>
      </c>
      <c r="V149" s="173">
        <f t="shared" si="101"/>
        <v>0</v>
      </c>
      <c r="W149" s="173">
        <f t="shared" si="101"/>
        <v>0</v>
      </c>
      <c r="X149" s="167">
        <v>0</v>
      </c>
      <c r="Y149" s="173">
        <f t="shared" si="101"/>
        <v>0</v>
      </c>
      <c r="Z149" s="173">
        <f t="shared" si="101"/>
        <v>0</v>
      </c>
      <c r="AA149" s="167">
        <v>0</v>
      </c>
    </row>
    <row r="150" spans="1:27" ht="30.75" customHeight="1">
      <c r="A150" s="161"/>
      <c r="B150" s="174" t="s">
        <v>61</v>
      </c>
      <c r="C150" s="170" t="s">
        <v>322</v>
      </c>
      <c r="D150" s="170" t="s">
        <v>120</v>
      </c>
      <c r="E150" s="170" t="s">
        <v>605</v>
      </c>
      <c r="F150" s="170" t="s">
        <v>64</v>
      </c>
      <c r="G150" s="171"/>
      <c r="H150" s="171"/>
      <c r="I150" s="171"/>
      <c r="J150" s="171"/>
      <c r="K150" s="171"/>
      <c r="L150" s="171"/>
      <c r="M150" s="172"/>
      <c r="N150" s="172"/>
      <c r="O150" s="172"/>
      <c r="P150" s="171"/>
      <c r="Q150" s="171"/>
      <c r="R150" s="171"/>
      <c r="S150" s="173">
        <v>230.72232</v>
      </c>
      <c r="T150" s="173">
        <v>230.722</v>
      </c>
      <c r="U150" s="217">
        <f t="shared" si="91"/>
        <v>99.99986130513945</v>
      </c>
      <c r="V150" s="173">
        <v>0</v>
      </c>
      <c r="W150" s="173">
        <v>0</v>
      </c>
      <c r="X150" s="167">
        <v>0</v>
      </c>
      <c r="Y150" s="173">
        <v>0</v>
      </c>
      <c r="Z150" s="173">
        <v>0</v>
      </c>
      <c r="AA150" s="167">
        <v>0</v>
      </c>
    </row>
    <row r="151" spans="1:27" ht="39.75" customHeight="1">
      <c r="A151" s="161"/>
      <c r="B151" s="174" t="s">
        <v>353</v>
      </c>
      <c r="C151" s="170" t="s">
        <v>322</v>
      </c>
      <c r="D151" s="170" t="s">
        <v>120</v>
      </c>
      <c r="E151" s="170" t="s">
        <v>619</v>
      </c>
      <c r="F151" s="170"/>
      <c r="G151" s="171"/>
      <c r="H151" s="171"/>
      <c r="I151" s="171"/>
      <c r="J151" s="171"/>
      <c r="K151" s="171"/>
      <c r="L151" s="171"/>
      <c r="M151" s="172"/>
      <c r="N151" s="172"/>
      <c r="O151" s="172"/>
      <c r="P151" s="171"/>
      <c r="Q151" s="171"/>
      <c r="R151" s="171"/>
      <c r="S151" s="173">
        <f>S152+S153</f>
        <v>94</v>
      </c>
      <c r="T151" s="173">
        <f aca="true" t="shared" si="102" ref="T151:Z151">T152+T153</f>
        <v>94</v>
      </c>
      <c r="U151" s="217">
        <f t="shared" si="91"/>
        <v>100</v>
      </c>
      <c r="V151" s="173">
        <f t="shared" si="102"/>
        <v>0</v>
      </c>
      <c r="W151" s="173">
        <f t="shared" si="102"/>
        <v>0</v>
      </c>
      <c r="X151" s="167">
        <v>0</v>
      </c>
      <c r="Y151" s="173">
        <f t="shared" si="102"/>
        <v>0</v>
      </c>
      <c r="Z151" s="173">
        <f t="shared" si="102"/>
        <v>0</v>
      </c>
      <c r="AA151" s="167">
        <v>0</v>
      </c>
    </row>
    <row r="152" spans="1:27" ht="30.75" customHeight="1">
      <c r="A152" s="161"/>
      <c r="B152" s="174" t="s">
        <v>61</v>
      </c>
      <c r="C152" s="170" t="s">
        <v>322</v>
      </c>
      <c r="D152" s="170" t="s">
        <v>120</v>
      </c>
      <c r="E152" s="170" t="s">
        <v>619</v>
      </c>
      <c r="F152" s="170" t="s">
        <v>64</v>
      </c>
      <c r="G152" s="171"/>
      <c r="H152" s="171"/>
      <c r="I152" s="171"/>
      <c r="J152" s="171"/>
      <c r="K152" s="171"/>
      <c r="L152" s="171"/>
      <c r="M152" s="172"/>
      <c r="N152" s="172"/>
      <c r="O152" s="172"/>
      <c r="P152" s="171"/>
      <c r="Q152" s="171"/>
      <c r="R152" s="171"/>
      <c r="S152" s="173">
        <v>24</v>
      </c>
      <c r="T152" s="173">
        <v>24</v>
      </c>
      <c r="U152" s="217">
        <f t="shared" si="91"/>
        <v>100</v>
      </c>
      <c r="V152" s="173">
        <v>0</v>
      </c>
      <c r="W152" s="173">
        <v>0</v>
      </c>
      <c r="X152" s="167">
        <v>0</v>
      </c>
      <c r="Y152" s="173">
        <v>0</v>
      </c>
      <c r="Z152" s="173">
        <v>0</v>
      </c>
      <c r="AA152" s="167">
        <v>0</v>
      </c>
    </row>
    <row r="153" spans="1:27" ht="21.75" customHeight="1">
      <c r="A153" s="161"/>
      <c r="B153" s="174" t="s">
        <v>62</v>
      </c>
      <c r="C153" s="170" t="s">
        <v>322</v>
      </c>
      <c r="D153" s="170" t="s">
        <v>120</v>
      </c>
      <c r="E153" s="170" t="s">
        <v>619</v>
      </c>
      <c r="F153" s="170" t="s">
        <v>65</v>
      </c>
      <c r="G153" s="171"/>
      <c r="H153" s="171"/>
      <c r="I153" s="171"/>
      <c r="J153" s="171"/>
      <c r="K153" s="171"/>
      <c r="L153" s="171"/>
      <c r="M153" s="172"/>
      <c r="N153" s="172"/>
      <c r="O153" s="172"/>
      <c r="P153" s="171"/>
      <c r="Q153" s="171"/>
      <c r="R153" s="171"/>
      <c r="S153" s="173">
        <v>70</v>
      </c>
      <c r="T153" s="173">
        <v>70</v>
      </c>
      <c r="U153" s="217">
        <f t="shared" si="91"/>
        <v>100</v>
      </c>
      <c r="V153" s="173">
        <v>0</v>
      </c>
      <c r="W153" s="173">
        <v>0</v>
      </c>
      <c r="X153" s="167">
        <v>0</v>
      </c>
      <c r="Y153" s="173">
        <v>0</v>
      </c>
      <c r="Z153" s="173">
        <v>0</v>
      </c>
      <c r="AA153" s="167">
        <v>0</v>
      </c>
    </row>
    <row r="154" spans="1:27" ht="40.5" customHeight="1">
      <c r="A154" s="161"/>
      <c r="B154" s="169" t="s">
        <v>67</v>
      </c>
      <c r="C154" s="170" t="s">
        <v>322</v>
      </c>
      <c r="D154" s="170" t="s">
        <v>120</v>
      </c>
      <c r="E154" s="170" t="s">
        <v>153</v>
      </c>
      <c r="F154" s="178"/>
      <c r="G154" s="171" t="e">
        <f aca="true" t="shared" si="103" ref="G154:L154">G155</f>
        <v>#REF!</v>
      </c>
      <c r="H154" s="171" t="e">
        <f t="shared" si="103"/>
        <v>#REF!</v>
      </c>
      <c r="I154" s="171" t="e">
        <f t="shared" si="103"/>
        <v>#REF!</v>
      </c>
      <c r="J154" s="171" t="e">
        <f t="shared" si="103"/>
        <v>#REF!</v>
      </c>
      <c r="K154" s="171" t="e">
        <f t="shared" si="103"/>
        <v>#REF!</v>
      </c>
      <c r="L154" s="171" t="e">
        <f t="shared" si="103"/>
        <v>#REF!</v>
      </c>
      <c r="M154" s="172" t="e">
        <f aca="true" t="shared" si="104" ref="M154:O155">G154+J154</f>
        <v>#REF!</v>
      </c>
      <c r="N154" s="172" t="e">
        <f t="shared" si="104"/>
        <v>#REF!</v>
      </c>
      <c r="O154" s="172" t="e">
        <f t="shared" si="104"/>
        <v>#REF!</v>
      </c>
      <c r="P154" s="171" t="e">
        <f aca="true" t="shared" si="105" ref="P154:Z154">P155</f>
        <v>#REF!</v>
      </c>
      <c r="Q154" s="171" t="e">
        <f t="shared" si="105"/>
        <v>#REF!</v>
      </c>
      <c r="R154" s="171" t="e">
        <f t="shared" si="105"/>
        <v>#REF!</v>
      </c>
      <c r="S154" s="173">
        <f t="shared" si="105"/>
        <v>17.457</v>
      </c>
      <c r="T154" s="173">
        <f t="shared" si="105"/>
        <v>0</v>
      </c>
      <c r="U154" s="217">
        <f t="shared" si="91"/>
        <v>0</v>
      </c>
      <c r="V154" s="173">
        <f t="shared" si="105"/>
        <v>0</v>
      </c>
      <c r="W154" s="173">
        <f t="shared" si="105"/>
        <v>0</v>
      </c>
      <c r="X154" s="167">
        <v>0</v>
      </c>
      <c r="Y154" s="173">
        <f t="shared" si="105"/>
        <v>0</v>
      </c>
      <c r="Z154" s="173">
        <f t="shared" si="105"/>
        <v>0</v>
      </c>
      <c r="AA154" s="167">
        <v>0</v>
      </c>
    </row>
    <row r="155" spans="1:27" ht="18" customHeight="1">
      <c r="A155" s="161"/>
      <c r="B155" s="174" t="s">
        <v>62</v>
      </c>
      <c r="C155" s="170" t="s">
        <v>322</v>
      </c>
      <c r="D155" s="170" t="s">
        <v>120</v>
      </c>
      <c r="E155" s="170" t="s">
        <v>153</v>
      </c>
      <c r="F155" s="170" t="s">
        <v>65</v>
      </c>
      <c r="G155" s="171" t="e">
        <f>#REF!</f>
        <v>#REF!</v>
      </c>
      <c r="H155" s="171" t="e">
        <f>#REF!</f>
        <v>#REF!</v>
      </c>
      <c r="I155" s="171" t="e">
        <f>#REF!</f>
        <v>#REF!</v>
      </c>
      <c r="J155" s="171" t="e">
        <f>#REF!</f>
        <v>#REF!</v>
      </c>
      <c r="K155" s="171" t="e">
        <f>#REF!</f>
        <v>#REF!</v>
      </c>
      <c r="L155" s="171" t="e">
        <f>#REF!</f>
        <v>#REF!</v>
      </c>
      <c r="M155" s="172" t="e">
        <f t="shared" si="104"/>
        <v>#REF!</v>
      </c>
      <c r="N155" s="172" t="e">
        <f t="shared" si="104"/>
        <v>#REF!</v>
      </c>
      <c r="O155" s="172" t="e">
        <f t="shared" si="104"/>
        <v>#REF!</v>
      </c>
      <c r="P155" s="171" t="e">
        <f>#REF!</f>
        <v>#REF!</v>
      </c>
      <c r="Q155" s="171" t="e">
        <f>#REF!</f>
        <v>#REF!</v>
      </c>
      <c r="R155" s="171" t="e">
        <f>#REF!</f>
        <v>#REF!</v>
      </c>
      <c r="S155" s="173">
        <v>17.457</v>
      </c>
      <c r="T155" s="189">
        <v>0</v>
      </c>
      <c r="U155" s="217">
        <f t="shared" si="91"/>
        <v>0</v>
      </c>
      <c r="V155" s="189">
        <v>0</v>
      </c>
      <c r="W155" s="189">
        <v>0</v>
      </c>
      <c r="X155" s="167">
        <v>0</v>
      </c>
      <c r="Y155" s="189">
        <v>0</v>
      </c>
      <c r="Z155" s="189">
        <v>0</v>
      </c>
      <c r="AA155" s="167">
        <v>0</v>
      </c>
    </row>
    <row r="156" spans="1:27" ht="15" customHeight="1">
      <c r="A156" s="161"/>
      <c r="B156" s="162" t="s">
        <v>375</v>
      </c>
      <c r="C156" s="163" t="s">
        <v>322</v>
      </c>
      <c r="D156" s="163" t="s">
        <v>376</v>
      </c>
      <c r="E156" s="163"/>
      <c r="F156" s="163"/>
      <c r="G156" s="171"/>
      <c r="H156" s="171"/>
      <c r="I156" s="171"/>
      <c r="J156" s="171"/>
      <c r="K156" s="171"/>
      <c r="L156" s="171"/>
      <c r="M156" s="172"/>
      <c r="N156" s="172"/>
      <c r="O156" s="172"/>
      <c r="P156" s="171"/>
      <c r="Q156" s="171"/>
      <c r="R156" s="171"/>
      <c r="S156" s="166">
        <f>S157</f>
        <v>332.2</v>
      </c>
      <c r="T156" s="166">
        <f aca="true" t="shared" si="106" ref="T156:Z158">T157</f>
        <v>318.163</v>
      </c>
      <c r="U156" s="216">
        <f t="shared" si="91"/>
        <v>95.77453341360626</v>
      </c>
      <c r="V156" s="166">
        <f t="shared" si="106"/>
        <v>252.663</v>
      </c>
      <c r="W156" s="166">
        <f t="shared" si="106"/>
        <v>245.467</v>
      </c>
      <c r="X156" s="218">
        <f aca="true" t="shared" si="107" ref="X156:X163">W156/V156*100</f>
        <v>97.15193756109917</v>
      </c>
      <c r="Y156" s="166">
        <f t="shared" si="106"/>
        <v>0</v>
      </c>
      <c r="Z156" s="166">
        <f t="shared" si="106"/>
        <v>0</v>
      </c>
      <c r="AA156" s="218">
        <v>0</v>
      </c>
    </row>
    <row r="157" spans="1:27" ht="39" customHeight="1">
      <c r="A157" s="161"/>
      <c r="B157" s="174" t="s">
        <v>85</v>
      </c>
      <c r="C157" s="170" t="s">
        <v>322</v>
      </c>
      <c r="D157" s="170" t="s">
        <v>376</v>
      </c>
      <c r="E157" s="170" t="s">
        <v>377</v>
      </c>
      <c r="F157" s="170"/>
      <c r="G157" s="175"/>
      <c r="H157" s="175"/>
      <c r="I157" s="175"/>
      <c r="J157" s="172"/>
      <c r="K157" s="172"/>
      <c r="L157" s="172"/>
      <c r="M157" s="172"/>
      <c r="N157" s="172"/>
      <c r="O157" s="172"/>
      <c r="P157" s="172" t="e">
        <f>P158</f>
        <v>#REF!</v>
      </c>
      <c r="Q157" s="172" t="e">
        <f>Q158</f>
        <v>#REF!</v>
      </c>
      <c r="R157" s="172" t="e">
        <f>R158</f>
        <v>#REF!</v>
      </c>
      <c r="S157" s="173">
        <f>S158</f>
        <v>332.2</v>
      </c>
      <c r="T157" s="173">
        <f t="shared" si="106"/>
        <v>318.163</v>
      </c>
      <c r="U157" s="217">
        <f t="shared" si="91"/>
        <v>95.77453341360626</v>
      </c>
      <c r="V157" s="173">
        <f t="shared" si="106"/>
        <v>252.663</v>
      </c>
      <c r="W157" s="173">
        <f t="shared" si="106"/>
        <v>245.467</v>
      </c>
      <c r="X157" s="167">
        <f t="shared" si="107"/>
        <v>97.15193756109917</v>
      </c>
      <c r="Y157" s="173">
        <f t="shared" si="106"/>
        <v>0</v>
      </c>
      <c r="Z157" s="173">
        <f t="shared" si="106"/>
        <v>0</v>
      </c>
      <c r="AA157" s="167">
        <v>0</v>
      </c>
    </row>
    <row r="158" spans="1:27" ht="25.5">
      <c r="A158" s="161"/>
      <c r="B158" s="190" t="s">
        <v>66</v>
      </c>
      <c r="C158" s="170" t="s">
        <v>322</v>
      </c>
      <c r="D158" s="170" t="s">
        <v>376</v>
      </c>
      <c r="E158" s="170" t="s">
        <v>377</v>
      </c>
      <c r="F158" s="170"/>
      <c r="G158" s="175"/>
      <c r="H158" s="175"/>
      <c r="I158" s="175"/>
      <c r="J158" s="172"/>
      <c r="K158" s="172"/>
      <c r="L158" s="172"/>
      <c r="M158" s="172"/>
      <c r="N158" s="172"/>
      <c r="O158" s="172"/>
      <c r="P158" s="172" t="e">
        <f>#REF!</f>
        <v>#REF!</v>
      </c>
      <c r="Q158" s="172" t="e">
        <f>#REF!</f>
        <v>#REF!</v>
      </c>
      <c r="R158" s="172" t="e">
        <f>#REF!</f>
        <v>#REF!</v>
      </c>
      <c r="S158" s="173">
        <f>S159</f>
        <v>332.2</v>
      </c>
      <c r="T158" s="173">
        <f t="shared" si="106"/>
        <v>318.163</v>
      </c>
      <c r="U158" s="217">
        <f t="shared" si="91"/>
        <v>95.77453341360626</v>
      </c>
      <c r="V158" s="173">
        <f t="shared" si="106"/>
        <v>252.663</v>
      </c>
      <c r="W158" s="173">
        <f t="shared" si="106"/>
        <v>245.467</v>
      </c>
      <c r="X158" s="167">
        <f t="shared" si="107"/>
        <v>97.15193756109917</v>
      </c>
      <c r="Y158" s="173">
        <f t="shared" si="106"/>
        <v>0</v>
      </c>
      <c r="Z158" s="173">
        <f t="shared" si="106"/>
        <v>0</v>
      </c>
      <c r="AA158" s="167">
        <v>0</v>
      </c>
    </row>
    <row r="159" spans="1:27" ht="67.5" customHeight="1">
      <c r="A159" s="161"/>
      <c r="B159" s="174" t="s">
        <v>60</v>
      </c>
      <c r="C159" s="170" t="s">
        <v>322</v>
      </c>
      <c r="D159" s="170" t="s">
        <v>376</v>
      </c>
      <c r="E159" s="170" t="s">
        <v>377</v>
      </c>
      <c r="F159" s="170" t="s">
        <v>63</v>
      </c>
      <c r="G159" s="175"/>
      <c r="H159" s="175"/>
      <c r="I159" s="175"/>
      <c r="J159" s="172"/>
      <c r="K159" s="172"/>
      <c r="L159" s="172"/>
      <c r="M159" s="172"/>
      <c r="N159" s="172"/>
      <c r="O159" s="172"/>
      <c r="P159" s="172"/>
      <c r="Q159" s="172"/>
      <c r="R159" s="172"/>
      <c r="S159" s="173">
        <v>332.2</v>
      </c>
      <c r="T159" s="173">
        <v>318.163</v>
      </c>
      <c r="U159" s="217">
        <f t="shared" si="91"/>
        <v>95.77453341360626</v>
      </c>
      <c r="V159" s="173">
        <v>252.663</v>
      </c>
      <c r="W159" s="215">
        <v>245.467</v>
      </c>
      <c r="X159" s="167">
        <f t="shared" si="107"/>
        <v>97.15193756109917</v>
      </c>
      <c r="Y159" s="173">
        <v>0</v>
      </c>
      <c r="Z159" s="268">
        <v>0</v>
      </c>
      <c r="AA159" s="167">
        <v>0</v>
      </c>
    </row>
    <row r="160" spans="1:27" ht="13.5" customHeight="1">
      <c r="A160" s="161"/>
      <c r="B160" s="168" t="s">
        <v>535</v>
      </c>
      <c r="C160" s="163" t="s">
        <v>322</v>
      </c>
      <c r="D160" s="163" t="s">
        <v>536</v>
      </c>
      <c r="E160" s="163"/>
      <c r="F160" s="163"/>
      <c r="G160" s="164" t="e">
        <f aca="true" t="shared" si="108" ref="G160:L163">G161</f>
        <v>#REF!</v>
      </c>
      <c r="H160" s="164" t="e">
        <f t="shared" si="108"/>
        <v>#REF!</v>
      </c>
      <c r="I160" s="164" t="e">
        <f t="shared" si="108"/>
        <v>#REF!</v>
      </c>
      <c r="J160" s="164" t="e">
        <f t="shared" si="108"/>
        <v>#REF!</v>
      </c>
      <c r="K160" s="164" t="e">
        <f t="shared" si="108"/>
        <v>#REF!</v>
      </c>
      <c r="L160" s="164" t="e">
        <f t="shared" si="108"/>
        <v>#REF!</v>
      </c>
      <c r="M160" s="165" t="e">
        <f>M161</f>
        <v>#REF!</v>
      </c>
      <c r="N160" s="165" t="e">
        <f aca="true" t="shared" si="109" ref="N160:R162">N161</f>
        <v>#REF!</v>
      </c>
      <c r="O160" s="165" t="e">
        <f t="shared" si="109"/>
        <v>#REF!</v>
      </c>
      <c r="P160" s="165" t="e">
        <f t="shared" si="109"/>
        <v>#REF!</v>
      </c>
      <c r="Q160" s="165" t="e">
        <f t="shared" si="109"/>
        <v>#REF!</v>
      </c>
      <c r="R160" s="165" t="e">
        <f t="shared" si="109"/>
        <v>#REF!</v>
      </c>
      <c r="S160" s="166">
        <f>S161</f>
        <v>400.59999999999997</v>
      </c>
      <c r="T160" s="166">
        <f aca="true" t="shared" si="110" ref="T160:Z160">T161</f>
        <v>390.83500000000004</v>
      </c>
      <c r="U160" s="216">
        <f t="shared" si="91"/>
        <v>97.5624063904144</v>
      </c>
      <c r="V160" s="166">
        <f t="shared" si="110"/>
        <v>224.946</v>
      </c>
      <c r="W160" s="166">
        <f t="shared" si="110"/>
        <v>219.544</v>
      </c>
      <c r="X160" s="218">
        <f t="shared" si="107"/>
        <v>97.59853475945339</v>
      </c>
      <c r="Y160" s="166">
        <f t="shared" si="110"/>
        <v>0</v>
      </c>
      <c r="Z160" s="166">
        <f t="shared" si="110"/>
        <v>0</v>
      </c>
      <c r="AA160" s="218">
        <v>0</v>
      </c>
    </row>
    <row r="161" spans="1:27" ht="42" customHeight="1">
      <c r="A161" s="161"/>
      <c r="B161" s="169" t="s">
        <v>86</v>
      </c>
      <c r="C161" s="170" t="s">
        <v>322</v>
      </c>
      <c r="D161" s="170" t="s">
        <v>536</v>
      </c>
      <c r="E161" s="170" t="s">
        <v>173</v>
      </c>
      <c r="F161" s="170"/>
      <c r="G161" s="171" t="e">
        <f t="shared" si="108"/>
        <v>#REF!</v>
      </c>
      <c r="H161" s="171" t="e">
        <f t="shared" si="108"/>
        <v>#REF!</v>
      </c>
      <c r="I161" s="171" t="e">
        <f t="shared" si="108"/>
        <v>#REF!</v>
      </c>
      <c r="J161" s="171" t="e">
        <f t="shared" si="108"/>
        <v>#REF!</v>
      </c>
      <c r="K161" s="171" t="e">
        <f t="shared" si="108"/>
        <v>#REF!</v>
      </c>
      <c r="L161" s="171" t="e">
        <f t="shared" si="108"/>
        <v>#REF!</v>
      </c>
      <c r="M161" s="172" t="e">
        <f>M162</f>
        <v>#REF!</v>
      </c>
      <c r="N161" s="172" t="e">
        <f t="shared" si="109"/>
        <v>#REF!</v>
      </c>
      <c r="O161" s="172" t="e">
        <f t="shared" si="109"/>
        <v>#REF!</v>
      </c>
      <c r="P161" s="172" t="e">
        <f t="shared" si="109"/>
        <v>#REF!</v>
      </c>
      <c r="Q161" s="172" t="e">
        <f t="shared" si="109"/>
        <v>#REF!</v>
      </c>
      <c r="R161" s="172" t="e">
        <f t="shared" si="109"/>
        <v>#REF!</v>
      </c>
      <c r="S161" s="173">
        <f>S163+S164</f>
        <v>400.59999999999997</v>
      </c>
      <c r="T161" s="173">
        <f aca="true" t="shared" si="111" ref="T161:Z161">T163+T164</f>
        <v>390.83500000000004</v>
      </c>
      <c r="U161" s="217">
        <f t="shared" si="91"/>
        <v>97.5624063904144</v>
      </c>
      <c r="V161" s="173">
        <f t="shared" si="111"/>
        <v>224.946</v>
      </c>
      <c r="W161" s="173">
        <f t="shared" si="111"/>
        <v>219.544</v>
      </c>
      <c r="X161" s="167">
        <f t="shared" si="107"/>
        <v>97.59853475945339</v>
      </c>
      <c r="Y161" s="173">
        <f t="shared" si="111"/>
        <v>0</v>
      </c>
      <c r="Z161" s="173">
        <f t="shared" si="111"/>
        <v>0</v>
      </c>
      <c r="AA161" s="167">
        <v>0</v>
      </c>
    </row>
    <row r="162" spans="1:27" ht="25.5">
      <c r="A162" s="161"/>
      <c r="B162" s="190" t="s">
        <v>66</v>
      </c>
      <c r="C162" s="178" t="s">
        <v>322</v>
      </c>
      <c r="D162" s="178" t="s">
        <v>536</v>
      </c>
      <c r="E162" s="178" t="s">
        <v>173</v>
      </c>
      <c r="F162" s="170"/>
      <c r="G162" s="171" t="e">
        <f t="shared" si="108"/>
        <v>#REF!</v>
      </c>
      <c r="H162" s="171" t="e">
        <f t="shared" si="108"/>
        <v>#REF!</v>
      </c>
      <c r="I162" s="171" t="e">
        <f t="shared" si="108"/>
        <v>#REF!</v>
      </c>
      <c r="J162" s="171" t="e">
        <f t="shared" si="108"/>
        <v>#REF!</v>
      </c>
      <c r="K162" s="171" t="e">
        <f t="shared" si="108"/>
        <v>#REF!</v>
      </c>
      <c r="L162" s="171" t="e">
        <f t="shared" si="108"/>
        <v>#REF!</v>
      </c>
      <c r="M162" s="172" t="e">
        <f>M163</f>
        <v>#REF!</v>
      </c>
      <c r="N162" s="172" t="e">
        <f t="shared" si="109"/>
        <v>#REF!</v>
      </c>
      <c r="O162" s="172" t="e">
        <f t="shared" si="109"/>
        <v>#REF!</v>
      </c>
      <c r="P162" s="172" t="e">
        <f t="shared" si="109"/>
        <v>#REF!</v>
      </c>
      <c r="Q162" s="172" t="e">
        <f t="shared" si="109"/>
        <v>#REF!</v>
      </c>
      <c r="R162" s="172" t="e">
        <f t="shared" si="109"/>
        <v>#REF!</v>
      </c>
      <c r="S162" s="173">
        <v>372</v>
      </c>
      <c r="T162" s="173">
        <v>371.231</v>
      </c>
      <c r="U162" s="217">
        <f t="shared" si="91"/>
        <v>99.79327956989246</v>
      </c>
      <c r="V162" s="173">
        <v>203.94</v>
      </c>
      <c r="W162" s="215">
        <v>203.94</v>
      </c>
      <c r="X162" s="167">
        <f t="shared" si="107"/>
        <v>100</v>
      </c>
      <c r="Y162" s="173">
        <v>0</v>
      </c>
      <c r="Z162" s="173">
        <v>0</v>
      </c>
      <c r="AA162" s="167">
        <v>0</v>
      </c>
    </row>
    <row r="163" spans="1:27" ht="63" customHeight="1">
      <c r="A163" s="161"/>
      <c r="B163" s="174" t="s">
        <v>60</v>
      </c>
      <c r="C163" s="170" t="s">
        <v>322</v>
      </c>
      <c r="D163" s="170" t="s">
        <v>536</v>
      </c>
      <c r="E163" s="170" t="s">
        <v>173</v>
      </c>
      <c r="F163" s="170" t="s">
        <v>63</v>
      </c>
      <c r="G163" s="171" t="e">
        <f t="shared" si="108"/>
        <v>#REF!</v>
      </c>
      <c r="H163" s="171" t="e">
        <f t="shared" si="108"/>
        <v>#REF!</v>
      </c>
      <c r="I163" s="171" t="e">
        <f t="shared" si="108"/>
        <v>#REF!</v>
      </c>
      <c r="J163" s="171" t="e">
        <f t="shared" si="108"/>
        <v>#REF!</v>
      </c>
      <c r="K163" s="171" t="e">
        <f t="shared" si="108"/>
        <v>#REF!</v>
      </c>
      <c r="L163" s="171" t="e">
        <f t="shared" si="108"/>
        <v>#REF!</v>
      </c>
      <c r="M163" s="172" t="e">
        <f>#REF!+M164</f>
        <v>#REF!</v>
      </c>
      <c r="N163" s="172" t="e">
        <f>#REF!+N164</f>
        <v>#REF!</v>
      </c>
      <c r="O163" s="172" t="e">
        <f>#REF!+O164</f>
        <v>#REF!</v>
      </c>
      <c r="P163" s="172" t="e">
        <f>#REF!+P164</f>
        <v>#REF!</v>
      </c>
      <c r="Q163" s="172" t="e">
        <f>#REF!+Q164</f>
        <v>#REF!</v>
      </c>
      <c r="R163" s="172" t="e">
        <f>#REF!+R164</f>
        <v>#REF!</v>
      </c>
      <c r="S163" s="173">
        <v>284.645</v>
      </c>
      <c r="T163" s="173">
        <v>275.649</v>
      </c>
      <c r="U163" s="217">
        <f t="shared" si="91"/>
        <v>96.83957209857894</v>
      </c>
      <c r="V163" s="173">
        <v>224.946</v>
      </c>
      <c r="W163" s="215">
        <v>219.544</v>
      </c>
      <c r="X163" s="167">
        <f t="shared" si="107"/>
        <v>97.59853475945339</v>
      </c>
      <c r="Y163" s="173">
        <v>0</v>
      </c>
      <c r="Z163" s="173">
        <v>0</v>
      </c>
      <c r="AA163" s="167">
        <v>0</v>
      </c>
    </row>
    <row r="164" spans="1:27" ht="30" customHeight="1">
      <c r="A164" s="161"/>
      <c r="B164" s="174" t="s">
        <v>61</v>
      </c>
      <c r="C164" s="170" t="s">
        <v>322</v>
      </c>
      <c r="D164" s="170" t="s">
        <v>536</v>
      </c>
      <c r="E164" s="170" t="s">
        <v>173</v>
      </c>
      <c r="F164" s="170" t="s">
        <v>64</v>
      </c>
      <c r="G164" s="171" t="e">
        <f>#REF!</f>
        <v>#REF!</v>
      </c>
      <c r="H164" s="171" t="e">
        <f>#REF!</f>
        <v>#REF!</v>
      </c>
      <c r="I164" s="171" t="e">
        <f>#REF!</f>
        <v>#REF!</v>
      </c>
      <c r="J164" s="171" t="e">
        <f>#REF!</f>
        <v>#REF!</v>
      </c>
      <c r="K164" s="171" t="e">
        <f>#REF!</f>
        <v>#REF!</v>
      </c>
      <c r="L164" s="171" t="e">
        <f>#REF!</f>
        <v>#REF!</v>
      </c>
      <c r="M164" s="172" t="e">
        <f>G164+J164</f>
        <v>#REF!</v>
      </c>
      <c r="N164" s="172" t="e">
        <f>H164+K164</f>
        <v>#REF!</v>
      </c>
      <c r="O164" s="172" t="e">
        <f>I164+L164</f>
        <v>#REF!</v>
      </c>
      <c r="P164" s="171" t="e">
        <f>#REF!</f>
        <v>#REF!</v>
      </c>
      <c r="Q164" s="171" t="e">
        <f>#REF!</f>
        <v>#REF!</v>
      </c>
      <c r="R164" s="171" t="e">
        <f>#REF!</f>
        <v>#REF!</v>
      </c>
      <c r="S164" s="173">
        <v>115.955</v>
      </c>
      <c r="T164" s="173">
        <v>115.186</v>
      </c>
      <c r="U164" s="217">
        <f t="shared" si="91"/>
        <v>99.33681169419172</v>
      </c>
      <c r="V164" s="173">
        <v>0</v>
      </c>
      <c r="W164" s="173">
        <v>0</v>
      </c>
      <c r="X164" s="167">
        <v>0</v>
      </c>
      <c r="Y164" s="173">
        <v>0</v>
      </c>
      <c r="Z164" s="173">
        <v>0</v>
      </c>
      <c r="AA164" s="167">
        <v>0</v>
      </c>
    </row>
    <row r="165" spans="1:27" ht="44.25" customHeight="1">
      <c r="A165" s="161"/>
      <c r="B165" s="162" t="s">
        <v>378</v>
      </c>
      <c r="C165" s="163" t="s">
        <v>322</v>
      </c>
      <c r="D165" s="163" t="s">
        <v>379</v>
      </c>
      <c r="E165" s="163"/>
      <c r="F165" s="163"/>
      <c r="G165" s="171"/>
      <c r="H165" s="171"/>
      <c r="I165" s="171"/>
      <c r="J165" s="171"/>
      <c r="K165" s="171"/>
      <c r="L165" s="171"/>
      <c r="M165" s="172"/>
      <c r="N165" s="172"/>
      <c r="O165" s="172"/>
      <c r="P165" s="171"/>
      <c r="Q165" s="171"/>
      <c r="R165" s="171"/>
      <c r="S165" s="166">
        <f>S166+S169+S172+S176+S179</f>
        <v>3643.57</v>
      </c>
      <c r="T165" s="166">
        <f aca="true" t="shared" si="112" ref="T165:Z165">T166+T169+T172+T176+T179</f>
        <v>3110.25</v>
      </c>
      <c r="U165" s="216">
        <f t="shared" si="91"/>
        <v>85.36270745450204</v>
      </c>
      <c r="V165" s="166">
        <f t="shared" si="112"/>
        <v>1354.85</v>
      </c>
      <c r="W165" s="166">
        <f t="shared" si="112"/>
        <v>1311.793</v>
      </c>
      <c r="X165" s="218">
        <f>W165/V165*100</f>
        <v>96.82200981658487</v>
      </c>
      <c r="Y165" s="166">
        <f t="shared" si="112"/>
        <v>0</v>
      </c>
      <c r="Z165" s="166">
        <f t="shared" si="112"/>
        <v>0</v>
      </c>
      <c r="AA165" s="218">
        <v>0</v>
      </c>
    </row>
    <row r="166" spans="1:27" ht="40.5" customHeight="1">
      <c r="A166" s="161"/>
      <c r="B166" s="169" t="s">
        <v>380</v>
      </c>
      <c r="C166" s="170" t="s">
        <v>322</v>
      </c>
      <c r="D166" s="170" t="s">
        <v>379</v>
      </c>
      <c r="E166" s="170" t="s">
        <v>381</v>
      </c>
      <c r="F166" s="170"/>
      <c r="G166" s="164" t="e">
        <f aca="true" t="shared" si="113" ref="G166:L166">G169</f>
        <v>#REF!</v>
      </c>
      <c r="H166" s="164" t="e">
        <f t="shared" si="113"/>
        <v>#REF!</v>
      </c>
      <c r="I166" s="164" t="e">
        <f t="shared" si="113"/>
        <v>#REF!</v>
      </c>
      <c r="J166" s="164" t="e">
        <f t="shared" si="113"/>
        <v>#REF!</v>
      </c>
      <c r="K166" s="164" t="e">
        <f t="shared" si="113"/>
        <v>#REF!</v>
      </c>
      <c r="L166" s="164" t="e">
        <f t="shared" si="113"/>
        <v>#REF!</v>
      </c>
      <c r="M166" s="165" t="e">
        <f>G166+J166</f>
        <v>#REF!</v>
      </c>
      <c r="N166" s="165" t="e">
        <f>H166+K166</f>
        <v>#REF!</v>
      </c>
      <c r="O166" s="165" t="e">
        <f>I166+L166</f>
        <v>#REF!</v>
      </c>
      <c r="P166" s="164" t="e">
        <f>P169</f>
        <v>#REF!</v>
      </c>
      <c r="Q166" s="164" t="e">
        <f>Q169</f>
        <v>#REF!</v>
      </c>
      <c r="R166" s="164" t="e">
        <f>R169</f>
        <v>#REF!</v>
      </c>
      <c r="S166" s="173">
        <f aca="true" t="shared" si="114" ref="S166:Z168">S167</f>
        <v>1090</v>
      </c>
      <c r="T166" s="173">
        <f t="shared" si="114"/>
        <v>877.364</v>
      </c>
      <c r="U166" s="217">
        <f t="shared" si="91"/>
        <v>80.49211009174311</v>
      </c>
      <c r="V166" s="173">
        <f t="shared" si="114"/>
        <v>0</v>
      </c>
      <c r="W166" s="173">
        <f t="shared" si="114"/>
        <v>0</v>
      </c>
      <c r="X166" s="167">
        <v>0</v>
      </c>
      <c r="Y166" s="173">
        <f t="shared" si="114"/>
        <v>0</v>
      </c>
      <c r="Z166" s="173">
        <f t="shared" si="114"/>
        <v>0</v>
      </c>
      <c r="AA166" s="167">
        <v>0</v>
      </c>
    </row>
    <row r="167" spans="1:27" ht="42.75" customHeight="1">
      <c r="A167" s="161"/>
      <c r="B167" s="169" t="s">
        <v>443</v>
      </c>
      <c r="C167" s="170" t="s">
        <v>322</v>
      </c>
      <c r="D167" s="170" t="s">
        <v>379</v>
      </c>
      <c r="E167" s="170" t="s">
        <v>444</v>
      </c>
      <c r="F167" s="170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3">
        <f t="shared" si="114"/>
        <v>1090</v>
      </c>
      <c r="T167" s="173">
        <f t="shared" si="114"/>
        <v>877.364</v>
      </c>
      <c r="U167" s="217">
        <f t="shared" si="91"/>
        <v>80.49211009174311</v>
      </c>
      <c r="V167" s="173">
        <f t="shared" si="114"/>
        <v>0</v>
      </c>
      <c r="W167" s="173">
        <f t="shared" si="114"/>
        <v>0</v>
      </c>
      <c r="X167" s="167">
        <v>0</v>
      </c>
      <c r="Y167" s="173">
        <f t="shared" si="114"/>
        <v>0</v>
      </c>
      <c r="Z167" s="173">
        <f t="shared" si="114"/>
        <v>0</v>
      </c>
      <c r="AA167" s="167">
        <v>0</v>
      </c>
    </row>
    <row r="168" spans="1:27" ht="29.25" customHeight="1">
      <c r="A168" s="161"/>
      <c r="B168" s="174" t="s">
        <v>61</v>
      </c>
      <c r="C168" s="170" t="s">
        <v>322</v>
      </c>
      <c r="D168" s="170" t="s">
        <v>379</v>
      </c>
      <c r="E168" s="170" t="s">
        <v>444</v>
      </c>
      <c r="F168" s="170" t="s">
        <v>64</v>
      </c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3">
        <v>1090</v>
      </c>
      <c r="T168" s="173">
        <v>877.364</v>
      </c>
      <c r="U168" s="217">
        <f t="shared" si="91"/>
        <v>80.49211009174311</v>
      </c>
      <c r="V168" s="173">
        <v>0</v>
      </c>
      <c r="W168" s="173">
        <f t="shared" si="114"/>
        <v>0</v>
      </c>
      <c r="X168" s="167">
        <v>0</v>
      </c>
      <c r="Y168" s="173">
        <v>0</v>
      </c>
      <c r="Z168" s="173">
        <f t="shared" si="114"/>
        <v>0</v>
      </c>
      <c r="AA168" s="167">
        <v>0</v>
      </c>
    </row>
    <row r="169" spans="1:27" ht="19.5" customHeight="1">
      <c r="A169" s="161"/>
      <c r="B169" s="169" t="s">
        <v>448</v>
      </c>
      <c r="C169" s="170" t="s">
        <v>322</v>
      </c>
      <c r="D169" s="170" t="s">
        <v>379</v>
      </c>
      <c r="E169" s="170" t="s">
        <v>449</v>
      </c>
      <c r="F169" s="170"/>
      <c r="G169" s="171" t="e">
        <f>G172+#REF!</f>
        <v>#REF!</v>
      </c>
      <c r="H169" s="171" t="e">
        <f>H172+#REF!</f>
        <v>#REF!</v>
      </c>
      <c r="I169" s="171" t="e">
        <f>I172+#REF!</f>
        <v>#REF!</v>
      </c>
      <c r="J169" s="171" t="e">
        <f>J172+#REF!</f>
        <v>#REF!</v>
      </c>
      <c r="K169" s="171" t="e">
        <f>K172+#REF!</f>
        <v>#REF!</v>
      </c>
      <c r="L169" s="171" t="e">
        <f>L172+#REF!</f>
        <v>#REF!</v>
      </c>
      <c r="M169" s="172" t="e">
        <f>G169+J169</f>
        <v>#REF!</v>
      </c>
      <c r="N169" s="172" t="e">
        <f>H169+K169</f>
        <v>#REF!</v>
      </c>
      <c r="O169" s="172" t="e">
        <f>I169+L169</f>
        <v>#REF!</v>
      </c>
      <c r="P169" s="171" t="e">
        <f>P172+#REF!</f>
        <v>#REF!</v>
      </c>
      <c r="Q169" s="171" t="e">
        <f>Q172+#REF!</f>
        <v>#REF!</v>
      </c>
      <c r="R169" s="171" t="e">
        <f>R172+#REF!</f>
        <v>#REF!</v>
      </c>
      <c r="S169" s="173">
        <f aca="true" t="shared" si="115" ref="S169:Z170">S170</f>
        <v>400</v>
      </c>
      <c r="T169" s="173">
        <f t="shared" si="115"/>
        <v>256.391</v>
      </c>
      <c r="U169" s="217">
        <f t="shared" si="91"/>
        <v>64.09775</v>
      </c>
      <c r="V169" s="173">
        <f t="shared" si="115"/>
        <v>0</v>
      </c>
      <c r="W169" s="173">
        <f t="shared" si="115"/>
        <v>0</v>
      </c>
      <c r="X169" s="167">
        <v>0</v>
      </c>
      <c r="Y169" s="173">
        <f t="shared" si="115"/>
        <v>0</v>
      </c>
      <c r="Z169" s="173">
        <f t="shared" si="115"/>
        <v>0</v>
      </c>
      <c r="AA169" s="167">
        <v>0</v>
      </c>
    </row>
    <row r="170" spans="1:27" ht="30.75" customHeight="1">
      <c r="A170" s="161"/>
      <c r="B170" s="169" t="s">
        <v>451</v>
      </c>
      <c r="C170" s="170" t="s">
        <v>322</v>
      </c>
      <c r="D170" s="170" t="s">
        <v>379</v>
      </c>
      <c r="E170" s="170" t="s">
        <v>452</v>
      </c>
      <c r="F170" s="170"/>
      <c r="G170" s="175"/>
      <c r="H170" s="175"/>
      <c r="I170" s="175"/>
      <c r="J170" s="172"/>
      <c r="K170" s="172"/>
      <c r="L170" s="172"/>
      <c r="M170" s="172"/>
      <c r="N170" s="172"/>
      <c r="O170" s="172"/>
      <c r="P170" s="172"/>
      <c r="Q170" s="172"/>
      <c r="R170" s="172"/>
      <c r="S170" s="173">
        <f t="shared" si="115"/>
        <v>400</v>
      </c>
      <c r="T170" s="173">
        <f t="shared" si="115"/>
        <v>256.391</v>
      </c>
      <c r="U170" s="217">
        <f t="shared" si="91"/>
        <v>64.09775</v>
      </c>
      <c r="V170" s="173">
        <f t="shared" si="115"/>
        <v>0</v>
      </c>
      <c r="W170" s="173">
        <f t="shared" si="115"/>
        <v>0</v>
      </c>
      <c r="X170" s="167">
        <v>0</v>
      </c>
      <c r="Y170" s="173">
        <f t="shared" si="115"/>
        <v>0</v>
      </c>
      <c r="Z170" s="173">
        <f t="shared" si="115"/>
        <v>0</v>
      </c>
      <c r="AA170" s="167">
        <v>0</v>
      </c>
    </row>
    <row r="171" spans="1:27" ht="31.5" customHeight="1">
      <c r="A171" s="161"/>
      <c r="B171" s="174" t="s">
        <v>61</v>
      </c>
      <c r="C171" s="170" t="s">
        <v>322</v>
      </c>
      <c r="D171" s="170" t="s">
        <v>379</v>
      </c>
      <c r="E171" s="170" t="s">
        <v>452</v>
      </c>
      <c r="F171" s="170" t="s">
        <v>64</v>
      </c>
      <c r="G171" s="175"/>
      <c r="H171" s="175"/>
      <c r="I171" s="175"/>
      <c r="J171" s="172"/>
      <c r="K171" s="172"/>
      <c r="L171" s="172"/>
      <c r="M171" s="172"/>
      <c r="N171" s="172"/>
      <c r="O171" s="172"/>
      <c r="P171" s="172"/>
      <c r="Q171" s="172"/>
      <c r="R171" s="172"/>
      <c r="S171" s="173">
        <v>400</v>
      </c>
      <c r="T171" s="173">
        <v>256.391</v>
      </c>
      <c r="U171" s="217">
        <f t="shared" si="91"/>
        <v>64.09775</v>
      </c>
      <c r="V171" s="173">
        <v>0</v>
      </c>
      <c r="W171" s="173">
        <v>0</v>
      </c>
      <c r="X171" s="167">
        <v>0</v>
      </c>
      <c r="Y171" s="173">
        <v>0</v>
      </c>
      <c r="Z171" s="173">
        <v>0</v>
      </c>
      <c r="AA171" s="167">
        <v>0</v>
      </c>
    </row>
    <row r="172" spans="1:27" ht="46.5" customHeight="1">
      <c r="A172" s="186"/>
      <c r="B172" s="169" t="s">
        <v>55</v>
      </c>
      <c r="C172" s="170" t="s">
        <v>322</v>
      </c>
      <c r="D172" s="170" t="s">
        <v>379</v>
      </c>
      <c r="E172" s="170" t="s">
        <v>56</v>
      </c>
      <c r="F172" s="178"/>
      <c r="G172" s="171" t="e">
        <f>#REF!</f>
        <v>#REF!</v>
      </c>
      <c r="H172" s="171" t="e">
        <f>#REF!</f>
        <v>#REF!</v>
      </c>
      <c r="I172" s="171" t="e">
        <f>#REF!</f>
        <v>#REF!</v>
      </c>
      <c r="J172" s="171" t="e">
        <f>#REF!</f>
        <v>#REF!</v>
      </c>
      <c r="K172" s="171" t="e">
        <f>#REF!</f>
        <v>#REF!</v>
      </c>
      <c r="L172" s="171" t="e">
        <f>#REF!</f>
        <v>#REF!</v>
      </c>
      <c r="M172" s="172" t="e">
        <f>G172+J172</f>
        <v>#REF!</v>
      </c>
      <c r="N172" s="172" t="e">
        <f>H172+K172</f>
        <v>#REF!</v>
      </c>
      <c r="O172" s="172" t="e">
        <f>I172+L172</f>
        <v>#REF!</v>
      </c>
      <c r="P172" s="171" t="e">
        <f>#REF!</f>
        <v>#REF!</v>
      </c>
      <c r="Q172" s="171" t="e">
        <f>#REF!</f>
        <v>#REF!</v>
      </c>
      <c r="R172" s="171" t="e">
        <f>#REF!</f>
        <v>#REF!</v>
      </c>
      <c r="S172" s="173">
        <f>S173</f>
        <v>2053.57</v>
      </c>
      <c r="T172" s="173">
        <f aca="true" t="shared" si="116" ref="T172:Z172">T173</f>
        <v>1876.8439999999998</v>
      </c>
      <c r="U172" s="217">
        <f t="shared" si="91"/>
        <v>91.39420618727385</v>
      </c>
      <c r="V172" s="173">
        <f t="shared" si="116"/>
        <v>1354.85</v>
      </c>
      <c r="W172" s="173">
        <f t="shared" si="116"/>
        <v>1311.793</v>
      </c>
      <c r="X172" s="167">
        <f>W172/V172*100</f>
        <v>96.82200981658487</v>
      </c>
      <c r="Y172" s="173">
        <f t="shared" si="116"/>
        <v>0</v>
      </c>
      <c r="Z172" s="173">
        <f t="shared" si="116"/>
        <v>0</v>
      </c>
      <c r="AA172" s="167">
        <v>0</v>
      </c>
    </row>
    <row r="173" spans="1:27" ht="29.25" customHeight="1">
      <c r="A173" s="186"/>
      <c r="B173" s="169" t="s">
        <v>57</v>
      </c>
      <c r="C173" s="170" t="s">
        <v>322</v>
      </c>
      <c r="D173" s="170" t="s">
        <v>379</v>
      </c>
      <c r="E173" s="170" t="s">
        <v>58</v>
      </c>
      <c r="F173" s="178"/>
      <c r="G173" s="171"/>
      <c r="H173" s="171"/>
      <c r="I173" s="171"/>
      <c r="J173" s="171"/>
      <c r="K173" s="171"/>
      <c r="L173" s="171"/>
      <c r="M173" s="172"/>
      <c r="N173" s="172"/>
      <c r="O173" s="172"/>
      <c r="P173" s="171"/>
      <c r="Q173" s="171"/>
      <c r="R173" s="171"/>
      <c r="S173" s="173">
        <f>S174+S175</f>
        <v>2053.57</v>
      </c>
      <c r="T173" s="173">
        <f aca="true" t="shared" si="117" ref="T173:Z173">T174+T175</f>
        <v>1876.8439999999998</v>
      </c>
      <c r="U173" s="217">
        <f t="shared" si="91"/>
        <v>91.39420618727385</v>
      </c>
      <c r="V173" s="173">
        <f t="shared" si="117"/>
        <v>1354.85</v>
      </c>
      <c r="W173" s="173">
        <f t="shared" si="117"/>
        <v>1311.793</v>
      </c>
      <c r="X173" s="167">
        <f>W173/V173*100</f>
        <v>96.82200981658487</v>
      </c>
      <c r="Y173" s="173">
        <f t="shared" si="117"/>
        <v>0</v>
      </c>
      <c r="Z173" s="173">
        <f t="shared" si="117"/>
        <v>0</v>
      </c>
      <c r="AA173" s="167">
        <v>0</v>
      </c>
    </row>
    <row r="174" spans="1:27" ht="66" customHeight="1">
      <c r="A174" s="186"/>
      <c r="B174" s="174" t="s">
        <v>60</v>
      </c>
      <c r="C174" s="170" t="s">
        <v>322</v>
      </c>
      <c r="D174" s="170" t="s">
        <v>379</v>
      </c>
      <c r="E174" s="170" t="s">
        <v>58</v>
      </c>
      <c r="F174" s="170" t="s">
        <v>63</v>
      </c>
      <c r="G174" s="171"/>
      <c r="H174" s="171"/>
      <c r="I174" s="171"/>
      <c r="J174" s="171"/>
      <c r="K174" s="171"/>
      <c r="L174" s="171"/>
      <c r="M174" s="172"/>
      <c r="N174" s="172"/>
      <c r="O174" s="172"/>
      <c r="P174" s="171"/>
      <c r="Q174" s="171"/>
      <c r="R174" s="171"/>
      <c r="S174" s="173">
        <v>1891.431</v>
      </c>
      <c r="T174" s="173">
        <v>1802.11</v>
      </c>
      <c r="U174" s="217">
        <f t="shared" si="91"/>
        <v>95.27759669794985</v>
      </c>
      <c r="V174" s="173">
        <v>1354.85</v>
      </c>
      <c r="W174" s="215">
        <v>1311.793</v>
      </c>
      <c r="X174" s="167">
        <f>W174/V174*100</f>
        <v>96.82200981658487</v>
      </c>
      <c r="Y174" s="173">
        <v>0</v>
      </c>
      <c r="Z174" s="173">
        <v>0</v>
      </c>
      <c r="AA174" s="167">
        <v>0</v>
      </c>
    </row>
    <row r="175" spans="1:27" ht="27" customHeight="1">
      <c r="A175" s="186"/>
      <c r="B175" s="174" t="s">
        <v>61</v>
      </c>
      <c r="C175" s="170" t="s">
        <v>322</v>
      </c>
      <c r="D175" s="170" t="s">
        <v>379</v>
      </c>
      <c r="E175" s="170" t="s">
        <v>58</v>
      </c>
      <c r="F175" s="170" t="s">
        <v>64</v>
      </c>
      <c r="G175" s="175">
        <v>1377</v>
      </c>
      <c r="H175" s="175">
        <v>0</v>
      </c>
      <c r="I175" s="175">
        <v>0</v>
      </c>
      <c r="J175" s="175"/>
      <c r="K175" s="175"/>
      <c r="L175" s="175"/>
      <c r="M175" s="175">
        <f>G175+J175</f>
        <v>1377</v>
      </c>
      <c r="N175" s="175">
        <f>H175+K175</f>
        <v>0</v>
      </c>
      <c r="O175" s="175">
        <f>I175+L175</f>
        <v>0</v>
      </c>
      <c r="P175" s="175"/>
      <c r="Q175" s="175"/>
      <c r="R175" s="175"/>
      <c r="S175" s="173">
        <v>162.139</v>
      </c>
      <c r="T175" s="173">
        <v>74.734</v>
      </c>
      <c r="U175" s="217">
        <f t="shared" si="91"/>
        <v>46.09255021925631</v>
      </c>
      <c r="V175" s="173">
        <v>0</v>
      </c>
      <c r="W175" s="173">
        <v>0</v>
      </c>
      <c r="X175" s="167">
        <v>0</v>
      </c>
      <c r="Y175" s="173">
        <v>0</v>
      </c>
      <c r="Z175" s="173">
        <v>0</v>
      </c>
      <c r="AA175" s="167">
        <v>0</v>
      </c>
    </row>
    <row r="176" spans="1:27" ht="18" customHeight="1">
      <c r="A176" s="186"/>
      <c r="B176" s="174" t="s">
        <v>446</v>
      </c>
      <c r="C176" s="170" t="s">
        <v>322</v>
      </c>
      <c r="D176" s="170" t="s">
        <v>379</v>
      </c>
      <c r="E176" s="170" t="s">
        <v>416</v>
      </c>
      <c r="F176" s="170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3">
        <f aca="true" t="shared" si="118" ref="S176:Z177">S177</f>
        <v>80</v>
      </c>
      <c r="T176" s="173">
        <f t="shared" si="118"/>
        <v>79.651</v>
      </c>
      <c r="U176" s="217">
        <f t="shared" si="91"/>
        <v>99.56375</v>
      </c>
      <c r="V176" s="173">
        <f t="shared" si="118"/>
        <v>0</v>
      </c>
      <c r="W176" s="173">
        <f t="shared" si="118"/>
        <v>0</v>
      </c>
      <c r="X176" s="167">
        <v>0</v>
      </c>
      <c r="Y176" s="173">
        <f t="shared" si="118"/>
        <v>0</v>
      </c>
      <c r="Z176" s="173">
        <f t="shared" si="118"/>
        <v>0</v>
      </c>
      <c r="AA176" s="167">
        <v>0</v>
      </c>
    </row>
    <row r="177" spans="1:27" ht="47.25" customHeight="1">
      <c r="A177" s="186"/>
      <c r="B177" s="174" t="s">
        <v>340</v>
      </c>
      <c r="C177" s="170" t="s">
        <v>322</v>
      </c>
      <c r="D177" s="170" t="s">
        <v>379</v>
      </c>
      <c r="E177" s="170" t="s">
        <v>342</v>
      </c>
      <c r="F177" s="170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3">
        <f t="shared" si="118"/>
        <v>80</v>
      </c>
      <c r="T177" s="173">
        <f t="shared" si="118"/>
        <v>79.651</v>
      </c>
      <c r="U177" s="217">
        <f t="shared" si="91"/>
        <v>99.56375</v>
      </c>
      <c r="V177" s="173">
        <f t="shared" si="118"/>
        <v>0</v>
      </c>
      <c r="W177" s="173">
        <f t="shared" si="118"/>
        <v>0</v>
      </c>
      <c r="X177" s="167">
        <v>0</v>
      </c>
      <c r="Y177" s="173">
        <f t="shared" si="118"/>
        <v>0</v>
      </c>
      <c r="Z177" s="173">
        <f t="shared" si="118"/>
        <v>0</v>
      </c>
      <c r="AA177" s="167">
        <v>0</v>
      </c>
    </row>
    <row r="178" spans="1:27" ht="30" customHeight="1">
      <c r="A178" s="186"/>
      <c r="B178" s="174" t="s">
        <v>61</v>
      </c>
      <c r="C178" s="170" t="s">
        <v>322</v>
      </c>
      <c r="D178" s="170" t="s">
        <v>379</v>
      </c>
      <c r="E178" s="170" t="s">
        <v>342</v>
      </c>
      <c r="F178" s="170" t="s">
        <v>64</v>
      </c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3">
        <v>80</v>
      </c>
      <c r="T178" s="173">
        <v>79.651</v>
      </c>
      <c r="U178" s="217">
        <f t="shared" si="91"/>
        <v>99.56375</v>
      </c>
      <c r="V178" s="173">
        <v>0</v>
      </c>
      <c r="W178" s="173">
        <v>0</v>
      </c>
      <c r="X178" s="167">
        <v>0</v>
      </c>
      <c r="Y178" s="173">
        <v>0</v>
      </c>
      <c r="Z178" s="173">
        <v>0</v>
      </c>
      <c r="AA178" s="167">
        <v>0</v>
      </c>
    </row>
    <row r="179" spans="1:27" ht="20.25" customHeight="1">
      <c r="A179" s="186"/>
      <c r="B179" s="169" t="s">
        <v>242</v>
      </c>
      <c r="C179" s="170" t="s">
        <v>322</v>
      </c>
      <c r="D179" s="170" t="s">
        <v>379</v>
      </c>
      <c r="E179" s="191" t="s">
        <v>174</v>
      </c>
      <c r="F179" s="170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3">
        <f aca="true" t="shared" si="119" ref="S179:Z180">S180</f>
        <v>20</v>
      </c>
      <c r="T179" s="173">
        <f t="shared" si="119"/>
        <v>20</v>
      </c>
      <c r="U179" s="217">
        <f t="shared" si="91"/>
        <v>100</v>
      </c>
      <c r="V179" s="173">
        <f t="shared" si="119"/>
        <v>0</v>
      </c>
      <c r="W179" s="173">
        <f t="shared" si="119"/>
        <v>0</v>
      </c>
      <c r="X179" s="167">
        <v>0</v>
      </c>
      <c r="Y179" s="173">
        <f t="shared" si="119"/>
        <v>0</v>
      </c>
      <c r="Z179" s="173">
        <f t="shared" si="119"/>
        <v>0</v>
      </c>
      <c r="AA179" s="167">
        <v>0</v>
      </c>
    </row>
    <row r="180" spans="1:27" ht="62.25" customHeight="1">
      <c r="A180" s="186"/>
      <c r="B180" s="174" t="s">
        <v>54</v>
      </c>
      <c r="C180" s="170" t="s">
        <v>322</v>
      </c>
      <c r="D180" s="170" t="s">
        <v>379</v>
      </c>
      <c r="E180" s="170" t="s">
        <v>605</v>
      </c>
      <c r="F180" s="170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3">
        <f t="shared" si="119"/>
        <v>20</v>
      </c>
      <c r="T180" s="173">
        <f t="shared" si="119"/>
        <v>20</v>
      </c>
      <c r="U180" s="217">
        <f t="shared" si="91"/>
        <v>100</v>
      </c>
      <c r="V180" s="173">
        <f t="shared" si="119"/>
        <v>0</v>
      </c>
      <c r="W180" s="173">
        <f t="shared" si="119"/>
        <v>0</v>
      </c>
      <c r="X180" s="167">
        <v>0</v>
      </c>
      <c r="Y180" s="173">
        <f t="shared" si="119"/>
        <v>0</v>
      </c>
      <c r="Z180" s="173">
        <f t="shared" si="119"/>
        <v>0</v>
      </c>
      <c r="AA180" s="167">
        <v>0</v>
      </c>
    </row>
    <row r="181" spans="1:27" ht="37.5" customHeight="1">
      <c r="A181" s="186"/>
      <c r="B181" s="174" t="s">
        <v>61</v>
      </c>
      <c r="C181" s="170" t="s">
        <v>322</v>
      </c>
      <c r="D181" s="170" t="s">
        <v>379</v>
      </c>
      <c r="E181" s="170" t="s">
        <v>605</v>
      </c>
      <c r="F181" s="170" t="s">
        <v>64</v>
      </c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3">
        <v>20</v>
      </c>
      <c r="T181" s="173">
        <v>20</v>
      </c>
      <c r="U181" s="217">
        <f t="shared" si="91"/>
        <v>100</v>
      </c>
      <c r="V181" s="173">
        <v>0</v>
      </c>
      <c r="W181" s="173">
        <v>0</v>
      </c>
      <c r="X181" s="167">
        <v>0</v>
      </c>
      <c r="Y181" s="173">
        <v>0</v>
      </c>
      <c r="Z181" s="173">
        <v>0</v>
      </c>
      <c r="AA181" s="167">
        <v>0</v>
      </c>
    </row>
    <row r="182" spans="1:27" ht="26.25" customHeight="1">
      <c r="A182" s="186"/>
      <c r="B182" s="168" t="s">
        <v>405</v>
      </c>
      <c r="C182" s="163" t="s">
        <v>322</v>
      </c>
      <c r="D182" s="163" t="s">
        <v>98</v>
      </c>
      <c r="E182" s="163"/>
      <c r="F182" s="163"/>
      <c r="G182" s="164" t="e">
        <f>#REF!+G183</f>
        <v>#REF!</v>
      </c>
      <c r="H182" s="164" t="e">
        <f>#REF!+H183</f>
        <v>#REF!</v>
      </c>
      <c r="I182" s="164" t="e">
        <f>#REF!+I183</f>
        <v>#REF!</v>
      </c>
      <c r="J182" s="164" t="e">
        <f>#REF!+J183</f>
        <v>#REF!</v>
      </c>
      <c r="K182" s="164" t="e">
        <f>#REF!+K183</f>
        <v>#REF!</v>
      </c>
      <c r="L182" s="164" t="e">
        <f>#REF!+L183</f>
        <v>#REF!</v>
      </c>
      <c r="M182" s="165" t="e">
        <f>#REF!+M183+#REF!+M186</f>
        <v>#REF!</v>
      </c>
      <c r="N182" s="165" t="e">
        <f>#REF!+N183+#REF!+N186</f>
        <v>#REF!</v>
      </c>
      <c r="O182" s="165" t="e">
        <f>#REF!+O183+#REF!+O186</f>
        <v>#REF!</v>
      </c>
      <c r="P182" s="165" t="e">
        <f>#REF!+P183+#REF!+P186</f>
        <v>#REF!</v>
      </c>
      <c r="Q182" s="165" t="e">
        <f>#REF!+Q183+#REF!+Q186</f>
        <v>#REF!</v>
      </c>
      <c r="R182" s="165" t="e">
        <f>#REF!+R183+#REF!+R186</f>
        <v>#REF!</v>
      </c>
      <c r="S182" s="221">
        <f aca="true" t="shared" si="120" ref="S182:Z183">S183</f>
        <v>500</v>
      </c>
      <c r="T182" s="221">
        <f t="shared" si="120"/>
        <v>500</v>
      </c>
      <c r="U182" s="216">
        <f t="shared" si="91"/>
        <v>100</v>
      </c>
      <c r="V182" s="221">
        <f t="shared" si="120"/>
        <v>0</v>
      </c>
      <c r="W182" s="221">
        <f t="shared" si="120"/>
        <v>0</v>
      </c>
      <c r="X182" s="218">
        <v>0</v>
      </c>
      <c r="Y182" s="221">
        <f t="shared" si="120"/>
        <v>0</v>
      </c>
      <c r="Z182" s="221">
        <f t="shared" si="120"/>
        <v>0</v>
      </c>
      <c r="AA182" s="218">
        <v>0</v>
      </c>
    </row>
    <row r="183" spans="1:27" ht="20.25" customHeight="1">
      <c r="A183" s="186"/>
      <c r="B183" s="169" t="s">
        <v>242</v>
      </c>
      <c r="C183" s="170" t="s">
        <v>322</v>
      </c>
      <c r="D183" s="170" t="s">
        <v>98</v>
      </c>
      <c r="E183" s="191" t="s">
        <v>174</v>
      </c>
      <c r="F183" s="170"/>
      <c r="G183" s="171" t="e">
        <f aca="true" t="shared" si="121" ref="G183:L183">G184</f>
        <v>#REF!</v>
      </c>
      <c r="H183" s="171" t="e">
        <f t="shared" si="121"/>
        <v>#REF!</v>
      </c>
      <c r="I183" s="171" t="e">
        <f t="shared" si="121"/>
        <v>#REF!</v>
      </c>
      <c r="J183" s="171" t="e">
        <f t="shared" si="121"/>
        <v>#REF!</v>
      </c>
      <c r="K183" s="171" t="e">
        <f t="shared" si="121"/>
        <v>#REF!</v>
      </c>
      <c r="L183" s="171" t="e">
        <f t="shared" si="121"/>
        <v>#REF!</v>
      </c>
      <c r="M183" s="172" t="e">
        <f aca="true" t="shared" si="122" ref="M183:O184">G183+J183</f>
        <v>#REF!</v>
      </c>
      <c r="N183" s="172" t="e">
        <f t="shared" si="122"/>
        <v>#REF!</v>
      </c>
      <c r="O183" s="172" t="e">
        <f t="shared" si="122"/>
        <v>#REF!</v>
      </c>
      <c r="P183" s="171" t="e">
        <f>P184</f>
        <v>#REF!</v>
      </c>
      <c r="Q183" s="171" t="e">
        <f>Q184</f>
        <v>#REF!</v>
      </c>
      <c r="R183" s="171" t="e">
        <f>R184</f>
        <v>#REF!</v>
      </c>
      <c r="S183" s="189">
        <f t="shared" si="120"/>
        <v>500</v>
      </c>
      <c r="T183" s="189">
        <f t="shared" si="120"/>
        <v>500</v>
      </c>
      <c r="U183" s="217">
        <f t="shared" si="91"/>
        <v>100</v>
      </c>
      <c r="V183" s="189">
        <f t="shared" si="120"/>
        <v>0</v>
      </c>
      <c r="W183" s="189">
        <f t="shared" si="120"/>
        <v>0</v>
      </c>
      <c r="X183" s="167">
        <v>0</v>
      </c>
      <c r="Y183" s="189">
        <f t="shared" si="120"/>
        <v>0</v>
      </c>
      <c r="Z183" s="189">
        <f t="shared" si="120"/>
        <v>0</v>
      </c>
      <c r="AA183" s="167">
        <v>0</v>
      </c>
    </row>
    <row r="184" spans="1:27" ht="27" customHeight="1">
      <c r="A184" s="186"/>
      <c r="B184" s="174" t="s">
        <v>61</v>
      </c>
      <c r="C184" s="170" t="s">
        <v>322</v>
      </c>
      <c r="D184" s="170" t="s">
        <v>98</v>
      </c>
      <c r="E184" s="191" t="s">
        <v>174</v>
      </c>
      <c r="F184" s="170" t="s">
        <v>64</v>
      </c>
      <c r="G184" s="171" t="e">
        <f>#REF!</f>
        <v>#REF!</v>
      </c>
      <c r="H184" s="171" t="e">
        <f>#REF!</f>
        <v>#REF!</v>
      </c>
      <c r="I184" s="171" t="e">
        <f>#REF!</f>
        <v>#REF!</v>
      </c>
      <c r="J184" s="171" t="e">
        <f>#REF!</f>
        <v>#REF!</v>
      </c>
      <c r="K184" s="171" t="e">
        <f>#REF!</f>
        <v>#REF!</v>
      </c>
      <c r="L184" s="171" t="e">
        <f>#REF!</f>
        <v>#REF!</v>
      </c>
      <c r="M184" s="172" t="e">
        <f t="shared" si="122"/>
        <v>#REF!</v>
      </c>
      <c r="N184" s="172" t="e">
        <f t="shared" si="122"/>
        <v>#REF!</v>
      </c>
      <c r="O184" s="172" t="e">
        <f t="shared" si="122"/>
        <v>#REF!</v>
      </c>
      <c r="P184" s="171" t="e">
        <f>#REF!</f>
        <v>#REF!</v>
      </c>
      <c r="Q184" s="171" t="e">
        <f>#REF!</f>
        <v>#REF!</v>
      </c>
      <c r="R184" s="171" t="e">
        <f>#REF!</f>
        <v>#REF!</v>
      </c>
      <c r="S184" s="189">
        <f>S185+S186</f>
        <v>500</v>
      </c>
      <c r="T184" s="189">
        <f>T185+T186</f>
        <v>500</v>
      </c>
      <c r="U184" s="217">
        <f t="shared" si="91"/>
        <v>100</v>
      </c>
      <c r="V184" s="189">
        <f>V185+V186</f>
        <v>0</v>
      </c>
      <c r="W184" s="189">
        <f>W185+W186</f>
        <v>0</v>
      </c>
      <c r="X184" s="167">
        <v>0</v>
      </c>
      <c r="Y184" s="189">
        <f>Y185+Y186</f>
        <v>0</v>
      </c>
      <c r="Z184" s="189">
        <f>Z185+Z186</f>
        <v>0</v>
      </c>
      <c r="AA184" s="167">
        <v>0</v>
      </c>
    </row>
    <row r="185" spans="1:27" ht="60.75" customHeight="1">
      <c r="A185" s="186"/>
      <c r="B185" s="174" t="s">
        <v>18</v>
      </c>
      <c r="C185" s="170" t="s">
        <v>322</v>
      </c>
      <c r="D185" s="170" t="s">
        <v>98</v>
      </c>
      <c r="E185" s="191" t="s">
        <v>406</v>
      </c>
      <c r="F185" s="170"/>
      <c r="G185" s="171"/>
      <c r="H185" s="171"/>
      <c r="I185" s="171"/>
      <c r="J185" s="171"/>
      <c r="K185" s="171"/>
      <c r="L185" s="171"/>
      <c r="M185" s="172"/>
      <c r="N185" s="172"/>
      <c r="O185" s="172"/>
      <c r="P185" s="171"/>
      <c r="Q185" s="171"/>
      <c r="R185" s="171"/>
      <c r="S185" s="173">
        <v>154.3</v>
      </c>
      <c r="T185" s="173">
        <v>154.3</v>
      </c>
      <c r="U185" s="217">
        <f t="shared" si="91"/>
        <v>100</v>
      </c>
      <c r="V185" s="173">
        <v>0</v>
      </c>
      <c r="W185" s="173">
        <v>0</v>
      </c>
      <c r="X185" s="167">
        <v>0</v>
      </c>
      <c r="Y185" s="173">
        <v>0</v>
      </c>
      <c r="Z185" s="173">
        <v>0</v>
      </c>
      <c r="AA185" s="167">
        <v>0</v>
      </c>
    </row>
    <row r="186" spans="1:27" ht="42.75" customHeight="1">
      <c r="A186" s="186"/>
      <c r="B186" s="169" t="s">
        <v>19</v>
      </c>
      <c r="C186" s="170" t="s">
        <v>322</v>
      </c>
      <c r="D186" s="170" t="s">
        <v>98</v>
      </c>
      <c r="E186" s="191" t="s">
        <v>407</v>
      </c>
      <c r="F186" s="170"/>
      <c r="G186" s="175"/>
      <c r="H186" s="175"/>
      <c r="I186" s="175"/>
      <c r="J186" s="172"/>
      <c r="K186" s="172"/>
      <c r="L186" s="172"/>
      <c r="M186" s="172"/>
      <c r="N186" s="172"/>
      <c r="O186" s="172"/>
      <c r="P186" s="172" t="e">
        <f>P191+P192</f>
        <v>#REF!</v>
      </c>
      <c r="Q186" s="172"/>
      <c r="R186" s="172"/>
      <c r="S186" s="173">
        <v>345.7</v>
      </c>
      <c r="T186" s="173">
        <v>345.7</v>
      </c>
      <c r="U186" s="217">
        <f t="shared" si="91"/>
        <v>100</v>
      </c>
      <c r="V186" s="173">
        <v>0</v>
      </c>
      <c r="W186" s="173">
        <v>0</v>
      </c>
      <c r="X186" s="167">
        <v>0</v>
      </c>
      <c r="Y186" s="173">
        <v>0</v>
      </c>
      <c r="Z186" s="173">
        <v>0</v>
      </c>
      <c r="AA186" s="167">
        <v>0</v>
      </c>
    </row>
    <row r="187" spans="1:27" ht="16.5" customHeight="1">
      <c r="A187" s="186"/>
      <c r="B187" s="162" t="s">
        <v>220</v>
      </c>
      <c r="C187" s="163" t="s">
        <v>322</v>
      </c>
      <c r="D187" s="163" t="s">
        <v>221</v>
      </c>
      <c r="E187" s="192"/>
      <c r="F187" s="163"/>
      <c r="G187" s="175"/>
      <c r="H187" s="175"/>
      <c r="I187" s="175"/>
      <c r="J187" s="172"/>
      <c r="K187" s="172"/>
      <c r="L187" s="172"/>
      <c r="M187" s="172"/>
      <c r="N187" s="172"/>
      <c r="O187" s="172"/>
      <c r="P187" s="172"/>
      <c r="Q187" s="172"/>
      <c r="R187" s="172"/>
      <c r="S187" s="166">
        <f aca="true" t="shared" si="123" ref="S187:Z189">S188</f>
        <v>665</v>
      </c>
      <c r="T187" s="166">
        <f t="shared" si="123"/>
        <v>665</v>
      </c>
      <c r="U187" s="216">
        <f t="shared" si="91"/>
        <v>100</v>
      </c>
      <c r="V187" s="166">
        <f t="shared" si="123"/>
        <v>0</v>
      </c>
      <c r="W187" s="166">
        <f t="shared" si="123"/>
        <v>0</v>
      </c>
      <c r="X187" s="218">
        <v>0</v>
      </c>
      <c r="Y187" s="166">
        <f t="shared" si="123"/>
        <v>0</v>
      </c>
      <c r="Z187" s="166">
        <f t="shared" si="123"/>
        <v>0</v>
      </c>
      <c r="AA187" s="218">
        <v>0</v>
      </c>
    </row>
    <row r="188" spans="1:27" ht="27.75" customHeight="1">
      <c r="A188" s="186"/>
      <c r="B188" s="169" t="s">
        <v>486</v>
      </c>
      <c r="C188" s="170" t="s">
        <v>322</v>
      </c>
      <c r="D188" s="170" t="s">
        <v>221</v>
      </c>
      <c r="E188" s="191" t="s">
        <v>222</v>
      </c>
      <c r="F188" s="170"/>
      <c r="G188" s="175"/>
      <c r="H188" s="175"/>
      <c r="I188" s="175"/>
      <c r="J188" s="172"/>
      <c r="K188" s="172"/>
      <c r="L188" s="172"/>
      <c r="M188" s="172"/>
      <c r="N188" s="172"/>
      <c r="O188" s="172"/>
      <c r="P188" s="172"/>
      <c r="Q188" s="172"/>
      <c r="R188" s="172"/>
      <c r="S188" s="173">
        <f t="shared" si="123"/>
        <v>665</v>
      </c>
      <c r="T188" s="173">
        <f t="shared" si="123"/>
        <v>665</v>
      </c>
      <c r="U188" s="217">
        <f t="shared" si="91"/>
        <v>100</v>
      </c>
      <c r="V188" s="173">
        <f t="shared" si="123"/>
        <v>0</v>
      </c>
      <c r="W188" s="173">
        <f t="shared" si="123"/>
        <v>0</v>
      </c>
      <c r="X188" s="167">
        <v>0</v>
      </c>
      <c r="Y188" s="173">
        <f t="shared" si="123"/>
        <v>0</v>
      </c>
      <c r="Z188" s="173">
        <f t="shared" si="123"/>
        <v>0</v>
      </c>
      <c r="AA188" s="167">
        <v>0</v>
      </c>
    </row>
    <row r="189" spans="1:27" ht="18.75" customHeight="1">
      <c r="A189" s="186"/>
      <c r="B189" s="174" t="s">
        <v>62</v>
      </c>
      <c r="C189" s="170" t="s">
        <v>322</v>
      </c>
      <c r="D189" s="170" t="s">
        <v>221</v>
      </c>
      <c r="E189" s="191" t="s">
        <v>222</v>
      </c>
      <c r="F189" s="170" t="s">
        <v>65</v>
      </c>
      <c r="G189" s="175"/>
      <c r="H189" s="175"/>
      <c r="I189" s="175"/>
      <c r="J189" s="172"/>
      <c r="K189" s="172"/>
      <c r="L189" s="172"/>
      <c r="M189" s="172"/>
      <c r="N189" s="172"/>
      <c r="O189" s="172"/>
      <c r="P189" s="172"/>
      <c r="Q189" s="172"/>
      <c r="R189" s="172"/>
      <c r="S189" s="173">
        <v>665</v>
      </c>
      <c r="T189" s="173">
        <v>665</v>
      </c>
      <c r="U189" s="217">
        <f t="shared" si="91"/>
        <v>100</v>
      </c>
      <c r="V189" s="173">
        <v>0</v>
      </c>
      <c r="W189" s="173">
        <f t="shared" si="123"/>
        <v>0</v>
      </c>
      <c r="X189" s="167">
        <v>0</v>
      </c>
      <c r="Y189" s="173">
        <v>0</v>
      </c>
      <c r="Z189" s="173">
        <f t="shared" si="123"/>
        <v>0</v>
      </c>
      <c r="AA189" s="167">
        <v>0</v>
      </c>
    </row>
    <row r="190" spans="1:27" ht="21" customHeight="1">
      <c r="A190" s="161"/>
      <c r="B190" s="162" t="s">
        <v>462</v>
      </c>
      <c r="C190" s="170" t="s">
        <v>322</v>
      </c>
      <c r="D190" s="163" t="s">
        <v>463</v>
      </c>
      <c r="E190" s="163"/>
      <c r="F190" s="163"/>
      <c r="G190" s="175"/>
      <c r="H190" s="175"/>
      <c r="I190" s="175"/>
      <c r="J190" s="172"/>
      <c r="K190" s="172"/>
      <c r="L190" s="172"/>
      <c r="M190" s="172"/>
      <c r="N190" s="172"/>
      <c r="O190" s="172"/>
      <c r="P190" s="172"/>
      <c r="Q190" s="172"/>
      <c r="R190" s="172"/>
      <c r="S190" s="166">
        <f>S191+S196+S199</f>
        <v>8570.491</v>
      </c>
      <c r="T190" s="166">
        <f aca="true" t="shared" si="124" ref="T190:Z190">T191+T196+T199</f>
        <v>8570.45</v>
      </c>
      <c r="U190" s="216">
        <f t="shared" si="91"/>
        <v>99.99952161433926</v>
      </c>
      <c r="V190" s="166">
        <f t="shared" si="124"/>
        <v>0</v>
      </c>
      <c r="W190" s="166">
        <f t="shared" si="124"/>
        <v>0</v>
      </c>
      <c r="X190" s="218">
        <v>0</v>
      </c>
      <c r="Y190" s="166">
        <f t="shared" si="124"/>
        <v>0</v>
      </c>
      <c r="Z190" s="166">
        <f t="shared" si="124"/>
        <v>0</v>
      </c>
      <c r="AA190" s="218">
        <v>0</v>
      </c>
    </row>
    <row r="191" spans="1:27" ht="19.5" customHeight="1">
      <c r="A191" s="161"/>
      <c r="B191" s="169" t="s">
        <v>462</v>
      </c>
      <c r="C191" s="170" t="s">
        <v>322</v>
      </c>
      <c r="D191" s="170" t="s">
        <v>463</v>
      </c>
      <c r="E191" s="170" t="s">
        <v>464</v>
      </c>
      <c r="F191" s="170"/>
      <c r="G191" s="175"/>
      <c r="H191" s="175"/>
      <c r="I191" s="175"/>
      <c r="J191" s="172"/>
      <c r="K191" s="172"/>
      <c r="L191" s="172"/>
      <c r="M191" s="172"/>
      <c r="N191" s="172"/>
      <c r="O191" s="172"/>
      <c r="P191" s="172" t="e">
        <f>#REF!</f>
        <v>#REF!</v>
      </c>
      <c r="Q191" s="172"/>
      <c r="R191" s="172"/>
      <c r="S191" s="173">
        <f>S192</f>
        <v>4000</v>
      </c>
      <c r="T191" s="173">
        <f aca="true" t="shared" si="125" ref="T191:Z195">T192</f>
        <v>3999.959</v>
      </c>
      <c r="U191" s="217">
        <f t="shared" si="91"/>
        <v>99.998975</v>
      </c>
      <c r="V191" s="173">
        <f t="shared" si="125"/>
        <v>0</v>
      </c>
      <c r="W191" s="173">
        <f t="shared" si="125"/>
        <v>0</v>
      </c>
      <c r="X191" s="167">
        <v>0</v>
      </c>
      <c r="Y191" s="173">
        <f t="shared" si="125"/>
        <v>0</v>
      </c>
      <c r="Z191" s="173">
        <f t="shared" si="125"/>
        <v>0</v>
      </c>
      <c r="AA191" s="167">
        <v>0</v>
      </c>
    </row>
    <row r="192" spans="1:27" ht="19.5" customHeight="1">
      <c r="A192" s="161"/>
      <c r="B192" s="169" t="s">
        <v>465</v>
      </c>
      <c r="C192" s="170" t="s">
        <v>322</v>
      </c>
      <c r="D192" s="170" t="s">
        <v>463</v>
      </c>
      <c r="E192" s="170" t="s">
        <v>466</v>
      </c>
      <c r="F192" s="170"/>
      <c r="G192" s="175"/>
      <c r="H192" s="175"/>
      <c r="I192" s="175"/>
      <c r="J192" s="172"/>
      <c r="K192" s="172"/>
      <c r="L192" s="172"/>
      <c r="M192" s="172"/>
      <c r="N192" s="172"/>
      <c r="O192" s="172"/>
      <c r="P192" s="172" t="e">
        <f>#REF!</f>
        <v>#REF!</v>
      </c>
      <c r="Q192" s="172"/>
      <c r="R192" s="172"/>
      <c r="S192" s="173">
        <f>S193</f>
        <v>4000</v>
      </c>
      <c r="T192" s="173">
        <f t="shared" si="125"/>
        <v>3999.959</v>
      </c>
      <c r="U192" s="217">
        <f t="shared" si="91"/>
        <v>99.998975</v>
      </c>
      <c r="V192" s="173">
        <f t="shared" si="125"/>
        <v>0</v>
      </c>
      <c r="W192" s="173">
        <f t="shared" si="125"/>
        <v>0</v>
      </c>
      <c r="X192" s="167">
        <v>0</v>
      </c>
      <c r="Y192" s="173">
        <f t="shared" si="125"/>
        <v>0</v>
      </c>
      <c r="Z192" s="173">
        <f t="shared" si="125"/>
        <v>0</v>
      </c>
      <c r="AA192" s="167">
        <v>0</v>
      </c>
    </row>
    <row r="193" spans="1:27" ht="27.75" customHeight="1">
      <c r="A193" s="161"/>
      <c r="B193" s="169" t="s">
        <v>154</v>
      </c>
      <c r="C193" s="170" t="s">
        <v>322</v>
      </c>
      <c r="D193" s="170" t="s">
        <v>463</v>
      </c>
      <c r="E193" s="170" t="s">
        <v>466</v>
      </c>
      <c r="F193" s="170"/>
      <c r="G193" s="175"/>
      <c r="H193" s="175"/>
      <c r="I193" s="175"/>
      <c r="J193" s="172"/>
      <c r="K193" s="172"/>
      <c r="L193" s="172"/>
      <c r="M193" s="172"/>
      <c r="N193" s="172"/>
      <c r="O193" s="172"/>
      <c r="P193" s="172"/>
      <c r="Q193" s="172"/>
      <c r="R193" s="172"/>
      <c r="S193" s="173">
        <f>S194</f>
        <v>4000</v>
      </c>
      <c r="T193" s="173">
        <f t="shared" si="125"/>
        <v>3999.959</v>
      </c>
      <c r="U193" s="217">
        <f t="shared" si="91"/>
        <v>99.998975</v>
      </c>
      <c r="V193" s="173">
        <f t="shared" si="125"/>
        <v>0</v>
      </c>
      <c r="W193" s="173">
        <f t="shared" si="125"/>
        <v>0</v>
      </c>
      <c r="X193" s="167">
        <v>0</v>
      </c>
      <c r="Y193" s="173">
        <f t="shared" si="125"/>
        <v>0</v>
      </c>
      <c r="Z193" s="173">
        <f t="shared" si="125"/>
        <v>0</v>
      </c>
      <c r="AA193" s="167">
        <v>0</v>
      </c>
    </row>
    <row r="194" spans="1:27" ht="27" customHeight="1">
      <c r="A194" s="161"/>
      <c r="B194" s="169" t="s">
        <v>467</v>
      </c>
      <c r="C194" s="170" t="s">
        <v>322</v>
      </c>
      <c r="D194" s="170" t="s">
        <v>463</v>
      </c>
      <c r="E194" s="170" t="s">
        <v>468</v>
      </c>
      <c r="F194" s="170"/>
      <c r="G194" s="164" t="e">
        <f aca="true" t="shared" si="126" ref="G194:L194">G195</f>
        <v>#REF!</v>
      </c>
      <c r="H194" s="164" t="e">
        <f t="shared" si="126"/>
        <v>#REF!</v>
      </c>
      <c r="I194" s="164" t="e">
        <f t="shared" si="126"/>
        <v>#REF!</v>
      </c>
      <c r="J194" s="164" t="e">
        <f t="shared" si="126"/>
        <v>#REF!</v>
      </c>
      <c r="K194" s="164" t="e">
        <f t="shared" si="126"/>
        <v>#REF!</v>
      </c>
      <c r="L194" s="164" t="e">
        <f t="shared" si="126"/>
        <v>#REF!</v>
      </c>
      <c r="M194" s="165" t="e">
        <f aca="true" t="shared" si="127" ref="M194:O195">G194+J194</f>
        <v>#REF!</v>
      </c>
      <c r="N194" s="165" t="e">
        <f t="shared" si="127"/>
        <v>#REF!</v>
      </c>
      <c r="O194" s="165" t="e">
        <f t="shared" si="127"/>
        <v>#REF!</v>
      </c>
      <c r="P194" s="164" t="e">
        <f>P195</f>
        <v>#REF!</v>
      </c>
      <c r="Q194" s="164" t="e">
        <f>Q195</f>
        <v>#REF!</v>
      </c>
      <c r="R194" s="164" t="e">
        <f>R195</f>
        <v>#REF!</v>
      </c>
      <c r="S194" s="173">
        <f>S195</f>
        <v>4000</v>
      </c>
      <c r="T194" s="173">
        <f t="shared" si="125"/>
        <v>3999.959</v>
      </c>
      <c r="U194" s="217">
        <f t="shared" si="91"/>
        <v>99.998975</v>
      </c>
      <c r="V194" s="173">
        <f t="shared" si="125"/>
        <v>0</v>
      </c>
      <c r="W194" s="173">
        <f t="shared" si="125"/>
        <v>0</v>
      </c>
      <c r="X194" s="167">
        <v>0</v>
      </c>
      <c r="Y194" s="173">
        <f t="shared" si="125"/>
        <v>0</v>
      </c>
      <c r="Z194" s="173">
        <f t="shared" si="125"/>
        <v>0</v>
      </c>
      <c r="AA194" s="167">
        <v>0</v>
      </c>
    </row>
    <row r="195" spans="1:27" ht="31.5" customHeight="1">
      <c r="A195" s="161"/>
      <c r="B195" s="174" t="s">
        <v>61</v>
      </c>
      <c r="C195" s="170" t="s">
        <v>322</v>
      </c>
      <c r="D195" s="170" t="s">
        <v>463</v>
      </c>
      <c r="E195" s="170" t="s">
        <v>468</v>
      </c>
      <c r="F195" s="170" t="s">
        <v>64</v>
      </c>
      <c r="G195" s="171" t="e">
        <f aca="true" t="shared" si="128" ref="G195:L195">G197+G199</f>
        <v>#REF!</v>
      </c>
      <c r="H195" s="171" t="e">
        <f t="shared" si="128"/>
        <v>#REF!</v>
      </c>
      <c r="I195" s="171" t="e">
        <f t="shared" si="128"/>
        <v>#REF!</v>
      </c>
      <c r="J195" s="171" t="e">
        <f t="shared" si="128"/>
        <v>#REF!</v>
      </c>
      <c r="K195" s="171" t="e">
        <f t="shared" si="128"/>
        <v>#REF!</v>
      </c>
      <c r="L195" s="171" t="e">
        <f t="shared" si="128"/>
        <v>#REF!</v>
      </c>
      <c r="M195" s="172" t="e">
        <f t="shared" si="127"/>
        <v>#REF!</v>
      </c>
      <c r="N195" s="172" t="e">
        <f t="shared" si="127"/>
        <v>#REF!</v>
      </c>
      <c r="O195" s="172" t="e">
        <f t="shared" si="127"/>
        <v>#REF!</v>
      </c>
      <c r="P195" s="171" t="e">
        <f>P197+P199</f>
        <v>#REF!</v>
      </c>
      <c r="Q195" s="171" t="e">
        <f>Q197+Q199</f>
        <v>#REF!</v>
      </c>
      <c r="R195" s="171" t="e">
        <f>R197+R199</f>
        <v>#REF!</v>
      </c>
      <c r="S195" s="173">
        <v>4000</v>
      </c>
      <c r="T195" s="173">
        <v>3999.959</v>
      </c>
      <c r="U195" s="217">
        <f aca="true" t="shared" si="129" ref="U195:U258">T195/S195*100</f>
        <v>99.998975</v>
      </c>
      <c r="V195" s="173">
        <v>0</v>
      </c>
      <c r="W195" s="173">
        <f t="shared" si="125"/>
        <v>0</v>
      </c>
      <c r="X195" s="167">
        <v>0</v>
      </c>
      <c r="Y195" s="173">
        <v>0</v>
      </c>
      <c r="Z195" s="173">
        <f t="shared" si="125"/>
        <v>0</v>
      </c>
      <c r="AA195" s="167">
        <v>0</v>
      </c>
    </row>
    <row r="196" spans="1:27" ht="17.25" customHeight="1">
      <c r="A196" s="161"/>
      <c r="B196" s="174" t="s">
        <v>408</v>
      </c>
      <c r="C196" s="170" t="s">
        <v>322</v>
      </c>
      <c r="D196" s="170" t="s">
        <v>463</v>
      </c>
      <c r="E196" s="170" t="s">
        <v>409</v>
      </c>
      <c r="F196" s="170"/>
      <c r="G196" s="171"/>
      <c r="H196" s="171"/>
      <c r="I196" s="171"/>
      <c r="J196" s="171"/>
      <c r="K196" s="171"/>
      <c r="L196" s="171"/>
      <c r="M196" s="172"/>
      <c r="N196" s="172"/>
      <c r="O196" s="172"/>
      <c r="P196" s="171"/>
      <c r="Q196" s="171"/>
      <c r="R196" s="171"/>
      <c r="S196" s="173">
        <f aca="true" t="shared" si="130" ref="S196:Z197">S197</f>
        <v>4155.136</v>
      </c>
      <c r="T196" s="173">
        <f t="shared" si="130"/>
        <v>4155.136</v>
      </c>
      <c r="U196" s="217">
        <f t="shared" si="129"/>
        <v>100</v>
      </c>
      <c r="V196" s="173">
        <f t="shared" si="130"/>
        <v>0</v>
      </c>
      <c r="W196" s="173">
        <f t="shared" si="130"/>
        <v>0</v>
      </c>
      <c r="X196" s="167">
        <v>0</v>
      </c>
      <c r="Y196" s="173">
        <f t="shared" si="130"/>
        <v>0</v>
      </c>
      <c r="Z196" s="173">
        <f t="shared" si="130"/>
        <v>0</v>
      </c>
      <c r="AA196" s="167">
        <v>0</v>
      </c>
    </row>
    <row r="197" spans="1:27" ht="31.5" customHeight="1">
      <c r="A197" s="161"/>
      <c r="B197" s="174" t="s">
        <v>410</v>
      </c>
      <c r="C197" s="170" t="s">
        <v>322</v>
      </c>
      <c r="D197" s="170" t="s">
        <v>463</v>
      </c>
      <c r="E197" s="170" t="s">
        <v>423</v>
      </c>
      <c r="F197" s="170"/>
      <c r="G197" s="171" t="e">
        <f>#REF!</f>
        <v>#REF!</v>
      </c>
      <c r="H197" s="171" t="e">
        <f>#REF!</f>
        <v>#REF!</v>
      </c>
      <c r="I197" s="171" t="e">
        <f>#REF!</f>
        <v>#REF!</v>
      </c>
      <c r="J197" s="171" t="e">
        <f>#REF!</f>
        <v>#REF!</v>
      </c>
      <c r="K197" s="171" t="e">
        <f>#REF!</f>
        <v>#REF!</v>
      </c>
      <c r="L197" s="171" t="e">
        <f>#REF!</f>
        <v>#REF!</v>
      </c>
      <c r="M197" s="172" t="e">
        <f>G197+J197</f>
        <v>#REF!</v>
      </c>
      <c r="N197" s="172" t="e">
        <f>H197+K197</f>
        <v>#REF!</v>
      </c>
      <c r="O197" s="172" t="e">
        <f>I197+L197</f>
        <v>#REF!</v>
      </c>
      <c r="P197" s="171" t="e">
        <f>#REF!</f>
        <v>#REF!</v>
      </c>
      <c r="Q197" s="171" t="e">
        <f>#REF!</f>
        <v>#REF!</v>
      </c>
      <c r="R197" s="171" t="e">
        <f>#REF!</f>
        <v>#REF!</v>
      </c>
      <c r="S197" s="189">
        <f t="shared" si="130"/>
        <v>4155.136</v>
      </c>
      <c r="T197" s="189">
        <f t="shared" si="130"/>
        <v>4155.136</v>
      </c>
      <c r="U197" s="217">
        <f t="shared" si="129"/>
        <v>100</v>
      </c>
      <c r="V197" s="189">
        <f t="shared" si="130"/>
        <v>0</v>
      </c>
      <c r="W197" s="189">
        <f t="shared" si="130"/>
        <v>0</v>
      </c>
      <c r="X197" s="167">
        <v>0</v>
      </c>
      <c r="Y197" s="189">
        <f t="shared" si="130"/>
        <v>0</v>
      </c>
      <c r="Z197" s="189">
        <f t="shared" si="130"/>
        <v>0</v>
      </c>
      <c r="AA197" s="167">
        <v>0</v>
      </c>
    </row>
    <row r="198" spans="1:27" ht="25.5">
      <c r="A198" s="161"/>
      <c r="B198" s="174" t="s">
        <v>61</v>
      </c>
      <c r="C198" s="170" t="s">
        <v>322</v>
      </c>
      <c r="D198" s="170" t="s">
        <v>463</v>
      </c>
      <c r="E198" s="170" t="s">
        <v>423</v>
      </c>
      <c r="F198" s="170" t="s">
        <v>64</v>
      </c>
      <c r="G198" s="171"/>
      <c r="H198" s="171"/>
      <c r="I198" s="171"/>
      <c r="J198" s="171"/>
      <c r="K198" s="171"/>
      <c r="L198" s="171"/>
      <c r="M198" s="172"/>
      <c r="N198" s="172"/>
      <c r="O198" s="172"/>
      <c r="P198" s="171"/>
      <c r="Q198" s="171"/>
      <c r="R198" s="171"/>
      <c r="S198" s="173">
        <v>4155.136</v>
      </c>
      <c r="T198" s="173">
        <v>4155.136</v>
      </c>
      <c r="U198" s="217">
        <f t="shared" si="129"/>
        <v>100</v>
      </c>
      <c r="V198" s="173">
        <v>0</v>
      </c>
      <c r="W198" s="215"/>
      <c r="X198" s="167">
        <v>0</v>
      </c>
      <c r="Y198" s="173">
        <v>0</v>
      </c>
      <c r="Z198" s="215"/>
      <c r="AA198" s="167">
        <v>0</v>
      </c>
    </row>
    <row r="199" spans="1:27" ht="17.25" customHeight="1">
      <c r="A199" s="161"/>
      <c r="B199" s="169" t="s">
        <v>242</v>
      </c>
      <c r="C199" s="170" t="s">
        <v>322</v>
      </c>
      <c r="D199" s="170" t="s">
        <v>463</v>
      </c>
      <c r="E199" s="170" t="s">
        <v>412</v>
      </c>
      <c r="F199" s="170"/>
      <c r="G199" s="171">
        <f aca="true" t="shared" si="131" ref="G199:L199">G200</f>
        <v>2441.35</v>
      </c>
      <c r="H199" s="171">
        <f t="shared" si="131"/>
        <v>0</v>
      </c>
      <c r="I199" s="171">
        <f t="shared" si="131"/>
        <v>0</v>
      </c>
      <c r="J199" s="171">
        <f t="shared" si="131"/>
        <v>0</v>
      </c>
      <c r="K199" s="171">
        <f t="shared" si="131"/>
        <v>0</v>
      </c>
      <c r="L199" s="171">
        <f t="shared" si="131"/>
        <v>0</v>
      </c>
      <c r="M199" s="172">
        <f aca="true" t="shared" si="132" ref="M199:O200">G199+J199</f>
        <v>2441.35</v>
      </c>
      <c r="N199" s="172">
        <f t="shared" si="132"/>
        <v>0</v>
      </c>
      <c r="O199" s="172">
        <f t="shared" si="132"/>
        <v>0</v>
      </c>
      <c r="P199" s="171">
        <f>P200</f>
        <v>0</v>
      </c>
      <c r="Q199" s="171">
        <f>Q200</f>
        <v>0</v>
      </c>
      <c r="R199" s="171">
        <f>R200</f>
        <v>0</v>
      </c>
      <c r="S199" s="173">
        <f>S200</f>
        <v>415.355</v>
      </c>
      <c r="T199" s="173">
        <f>T200</f>
        <v>415.355</v>
      </c>
      <c r="U199" s="217">
        <f t="shared" si="129"/>
        <v>100</v>
      </c>
      <c r="V199" s="173">
        <f>V200</f>
        <v>0</v>
      </c>
      <c r="W199" s="173">
        <f>W200</f>
        <v>0</v>
      </c>
      <c r="X199" s="167">
        <v>0</v>
      </c>
      <c r="Y199" s="173">
        <f>Y200</f>
        <v>0</v>
      </c>
      <c r="Z199" s="173">
        <f>Z200</f>
        <v>0</v>
      </c>
      <c r="AA199" s="167">
        <v>0</v>
      </c>
    </row>
    <row r="200" spans="1:27" ht="34.5" customHeight="1">
      <c r="A200" s="161"/>
      <c r="B200" s="174" t="s">
        <v>413</v>
      </c>
      <c r="C200" s="170" t="s">
        <v>414</v>
      </c>
      <c r="D200" s="170" t="s">
        <v>463</v>
      </c>
      <c r="E200" s="170" t="s">
        <v>415</v>
      </c>
      <c r="F200" s="170"/>
      <c r="G200" s="175">
        <v>2441.35</v>
      </c>
      <c r="H200" s="175">
        <v>0</v>
      </c>
      <c r="I200" s="175">
        <v>0</v>
      </c>
      <c r="J200" s="172"/>
      <c r="K200" s="172"/>
      <c r="L200" s="172"/>
      <c r="M200" s="172">
        <f t="shared" si="132"/>
        <v>2441.35</v>
      </c>
      <c r="N200" s="172">
        <f t="shared" si="132"/>
        <v>0</v>
      </c>
      <c r="O200" s="172">
        <f t="shared" si="132"/>
        <v>0</v>
      </c>
      <c r="P200" s="172"/>
      <c r="Q200" s="172"/>
      <c r="R200" s="172"/>
      <c r="S200" s="173">
        <f>S201</f>
        <v>415.355</v>
      </c>
      <c r="T200" s="173">
        <f>T201</f>
        <v>415.355</v>
      </c>
      <c r="U200" s="217">
        <f t="shared" si="129"/>
        <v>100</v>
      </c>
      <c r="V200" s="173">
        <f>V201</f>
        <v>0</v>
      </c>
      <c r="W200" s="173">
        <f>W201</f>
        <v>0</v>
      </c>
      <c r="X200" s="167">
        <v>0</v>
      </c>
      <c r="Y200" s="173">
        <f>Y201</f>
        <v>0</v>
      </c>
      <c r="Z200" s="173">
        <f>Z201</f>
        <v>0</v>
      </c>
      <c r="AA200" s="167">
        <v>0</v>
      </c>
    </row>
    <row r="201" spans="1:27" ht="30.75" customHeight="1">
      <c r="A201" s="161"/>
      <c r="B201" s="174" t="s">
        <v>61</v>
      </c>
      <c r="C201" s="170" t="s">
        <v>322</v>
      </c>
      <c r="D201" s="170" t="s">
        <v>463</v>
      </c>
      <c r="E201" s="170" t="s">
        <v>415</v>
      </c>
      <c r="F201" s="170" t="s">
        <v>64</v>
      </c>
      <c r="G201" s="164">
        <f>G202</f>
        <v>115</v>
      </c>
      <c r="H201" s="164">
        <f aca="true" t="shared" si="133" ref="H201:L202">H202</f>
        <v>0</v>
      </c>
      <c r="I201" s="164">
        <f t="shared" si="133"/>
        <v>0</v>
      </c>
      <c r="J201" s="164">
        <f t="shared" si="133"/>
        <v>0</v>
      </c>
      <c r="K201" s="164">
        <f t="shared" si="133"/>
        <v>0</v>
      </c>
      <c r="L201" s="164">
        <f t="shared" si="133"/>
        <v>0</v>
      </c>
      <c r="M201" s="165" t="e">
        <f>M202+#REF!</f>
        <v>#REF!</v>
      </c>
      <c r="N201" s="165" t="e">
        <f>N202+#REF!</f>
        <v>#REF!</v>
      </c>
      <c r="O201" s="165" t="e">
        <f>O202+#REF!</f>
        <v>#REF!</v>
      </c>
      <c r="P201" s="165" t="e">
        <f>P202+#REF!</f>
        <v>#REF!</v>
      </c>
      <c r="Q201" s="165" t="e">
        <f>Q202+#REF!</f>
        <v>#REF!</v>
      </c>
      <c r="R201" s="165" t="e">
        <f>R202+#REF!</f>
        <v>#REF!</v>
      </c>
      <c r="S201" s="173">
        <v>415.355</v>
      </c>
      <c r="T201" s="173">
        <v>415.355</v>
      </c>
      <c r="U201" s="217">
        <f t="shared" si="129"/>
        <v>100</v>
      </c>
      <c r="V201" s="173">
        <v>0</v>
      </c>
      <c r="W201" s="215"/>
      <c r="X201" s="167">
        <v>0</v>
      </c>
      <c r="Y201" s="173">
        <v>0</v>
      </c>
      <c r="Z201" s="173">
        <f>Z202</f>
        <v>0</v>
      </c>
      <c r="AA201" s="167">
        <v>0</v>
      </c>
    </row>
    <row r="202" spans="1:27" ht="15.75" customHeight="1">
      <c r="A202" s="161"/>
      <c r="B202" s="162" t="s">
        <v>469</v>
      </c>
      <c r="C202" s="170" t="s">
        <v>322</v>
      </c>
      <c r="D202" s="163" t="s">
        <v>470</v>
      </c>
      <c r="E202" s="163"/>
      <c r="F202" s="163"/>
      <c r="G202" s="171">
        <f>G203</f>
        <v>115</v>
      </c>
      <c r="H202" s="171">
        <f t="shared" si="133"/>
        <v>0</v>
      </c>
      <c r="I202" s="171">
        <f t="shared" si="133"/>
        <v>0</v>
      </c>
      <c r="J202" s="171">
        <f t="shared" si="133"/>
        <v>0</v>
      </c>
      <c r="K202" s="171">
        <f t="shared" si="133"/>
        <v>0</v>
      </c>
      <c r="L202" s="171">
        <f t="shared" si="133"/>
        <v>0</v>
      </c>
      <c r="M202" s="172">
        <f>M203</f>
        <v>115</v>
      </c>
      <c r="N202" s="172">
        <f>H202+K202</f>
        <v>0</v>
      </c>
      <c r="O202" s="172">
        <f>I202+L202</f>
        <v>0</v>
      </c>
      <c r="P202" s="171">
        <f>P203</f>
        <v>-18</v>
      </c>
      <c r="Q202" s="171">
        <f>Q203</f>
        <v>0</v>
      </c>
      <c r="R202" s="171">
        <f>R203</f>
        <v>0</v>
      </c>
      <c r="S202" s="166">
        <f>S204+S205+S214</f>
        <v>30663.921000000002</v>
      </c>
      <c r="T202" s="166">
        <f aca="true" t="shared" si="134" ref="T202:Z202">T204+T205+T214</f>
        <v>23337.757</v>
      </c>
      <c r="U202" s="216">
        <f t="shared" si="129"/>
        <v>76.10819568704211</v>
      </c>
      <c r="V202" s="166">
        <f t="shared" si="134"/>
        <v>0</v>
      </c>
      <c r="W202" s="166">
        <f t="shared" si="134"/>
        <v>0</v>
      </c>
      <c r="X202" s="218">
        <v>0</v>
      </c>
      <c r="Y202" s="166">
        <f t="shared" si="134"/>
        <v>0</v>
      </c>
      <c r="Z202" s="166">
        <f t="shared" si="134"/>
        <v>0</v>
      </c>
      <c r="AA202" s="218">
        <v>0</v>
      </c>
    </row>
    <row r="203" spans="1:27" ht="21" customHeight="1">
      <c r="A203" s="161"/>
      <c r="B203" s="169" t="s">
        <v>152</v>
      </c>
      <c r="C203" s="170" t="s">
        <v>322</v>
      </c>
      <c r="D203" s="170" t="s">
        <v>470</v>
      </c>
      <c r="E203" s="170" t="s">
        <v>113</v>
      </c>
      <c r="F203" s="170" t="s">
        <v>72</v>
      </c>
      <c r="G203" s="171">
        <f aca="true" t="shared" si="135" ref="G203:L203">G205</f>
        <v>115</v>
      </c>
      <c r="H203" s="171">
        <f t="shared" si="135"/>
        <v>0</v>
      </c>
      <c r="I203" s="171">
        <f t="shared" si="135"/>
        <v>0</v>
      </c>
      <c r="J203" s="171">
        <f t="shared" si="135"/>
        <v>0</v>
      </c>
      <c r="K203" s="171">
        <f t="shared" si="135"/>
        <v>0</v>
      </c>
      <c r="L203" s="171">
        <f t="shared" si="135"/>
        <v>0</v>
      </c>
      <c r="M203" s="172">
        <f>G203+J203</f>
        <v>115</v>
      </c>
      <c r="N203" s="172">
        <f>H203+K203</f>
        <v>0</v>
      </c>
      <c r="O203" s="172">
        <f>I203+L203</f>
        <v>0</v>
      </c>
      <c r="P203" s="171">
        <f>P205</f>
        <v>-18</v>
      </c>
      <c r="Q203" s="171">
        <f>Q205</f>
        <v>0</v>
      </c>
      <c r="R203" s="171">
        <f>R205</f>
        <v>0</v>
      </c>
      <c r="S203" s="173">
        <v>18000</v>
      </c>
      <c r="T203" s="173">
        <v>11415.994</v>
      </c>
      <c r="U203" s="217">
        <f t="shared" si="129"/>
        <v>63.4221888888889</v>
      </c>
      <c r="V203" s="173">
        <v>0</v>
      </c>
      <c r="W203" s="173">
        <v>0</v>
      </c>
      <c r="X203" s="167">
        <v>0</v>
      </c>
      <c r="Y203" s="173">
        <v>0</v>
      </c>
      <c r="Z203" s="173">
        <v>0</v>
      </c>
      <c r="AA203" s="167">
        <v>0</v>
      </c>
    </row>
    <row r="204" spans="1:27" ht="37.5" customHeight="1">
      <c r="A204" s="161"/>
      <c r="B204" s="169" t="s">
        <v>114</v>
      </c>
      <c r="C204" s="170" t="s">
        <v>322</v>
      </c>
      <c r="D204" s="170" t="s">
        <v>470</v>
      </c>
      <c r="E204" s="170" t="s">
        <v>113</v>
      </c>
      <c r="F204" s="170"/>
      <c r="G204" s="171"/>
      <c r="H204" s="171"/>
      <c r="I204" s="171"/>
      <c r="J204" s="171"/>
      <c r="K204" s="171"/>
      <c r="L204" s="171"/>
      <c r="M204" s="172"/>
      <c r="N204" s="172"/>
      <c r="O204" s="172"/>
      <c r="P204" s="171"/>
      <c r="Q204" s="171"/>
      <c r="R204" s="171"/>
      <c r="S204" s="173">
        <f>S203</f>
        <v>18000</v>
      </c>
      <c r="T204" s="173">
        <f aca="true" t="shared" si="136" ref="T204:Z204">T203</f>
        <v>11415.994</v>
      </c>
      <c r="U204" s="217">
        <f t="shared" si="129"/>
        <v>63.4221888888889</v>
      </c>
      <c r="V204" s="173">
        <f t="shared" si="136"/>
        <v>0</v>
      </c>
      <c r="W204" s="173">
        <f t="shared" si="136"/>
        <v>0</v>
      </c>
      <c r="X204" s="167">
        <v>0</v>
      </c>
      <c r="Y204" s="173">
        <f t="shared" si="136"/>
        <v>0</v>
      </c>
      <c r="Z204" s="173">
        <f t="shared" si="136"/>
        <v>0</v>
      </c>
      <c r="AA204" s="167">
        <v>0</v>
      </c>
    </row>
    <row r="205" spans="1:27" ht="16.5" customHeight="1">
      <c r="A205" s="161"/>
      <c r="B205" s="169" t="s">
        <v>471</v>
      </c>
      <c r="C205" s="170" t="s">
        <v>322</v>
      </c>
      <c r="D205" s="170" t="s">
        <v>470</v>
      </c>
      <c r="E205" s="170" t="s">
        <v>472</v>
      </c>
      <c r="F205" s="170"/>
      <c r="G205" s="175">
        <v>115</v>
      </c>
      <c r="H205" s="175">
        <v>0</v>
      </c>
      <c r="I205" s="175">
        <v>0</v>
      </c>
      <c r="J205" s="172"/>
      <c r="K205" s="172"/>
      <c r="L205" s="172"/>
      <c r="M205" s="172">
        <f aca="true" t="shared" si="137" ref="M205:O208">G205+J205</f>
        <v>115</v>
      </c>
      <c r="N205" s="172">
        <f t="shared" si="137"/>
        <v>0</v>
      </c>
      <c r="O205" s="172">
        <f t="shared" si="137"/>
        <v>0</v>
      </c>
      <c r="P205" s="172">
        <v>-18</v>
      </c>
      <c r="Q205" s="172"/>
      <c r="R205" s="172"/>
      <c r="S205" s="173">
        <f>S206+S208+S212</f>
        <v>10855.021</v>
      </c>
      <c r="T205" s="173">
        <f aca="true" t="shared" si="138" ref="T205:Z205">T206+T208+T212</f>
        <v>10112.863</v>
      </c>
      <c r="U205" s="217">
        <f t="shared" si="129"/>
        <v>93.16299802644323</v>
      </c>
      <c r="V205" s="173">
        <f t="shared" si="138"/>
        <v>0</v>
      </c>
      <c r="W205" s="173">
        <f t="shared" si="138"/>
        <v>0</v>
      </c>
      <c r="X205" s="167">
        <v>0</v>
      </c>
      <c r="Y205" s="173">
        <f t="shared" si="138"/>
        <v>0</v>
      </c>
      <c r="Z205" s="173">
        <f t="shared" si="138"/>
        <v>0</v>
      </c>
      <c r="AA205" s="167">
        <v>0</v>
      </c>
    </row>
    <row r="206" spans="1:27" ht="58.5" customHeight="1">
      <c r="A206" s="161"/>
      <c r="B206" s="177" t="s">
        <v>359</v>
      </c>
      <c r="C206" s="170" t="s">
        <v>322</v>
      </c>
      <c r="D206" s="170" t="s">
        <v>470</v>
      </c>
      <c r="E206" s="170" t="s">
        <v>360</v>
      </c>
      <c r="F206" s="170"/>
      <c r="G206" s="164">
        <f aca="true" t="shared" si="139" ref="G206:L206">G207+G220</f>
        <v>4226.5599999999995</v>
      </c>
      <c r="H206" s="164">
        <f t="shared" si="139"/>
        <v>0</v>
      </c>
      <c r="I206" s="164">
        <f t="shared" si="139"/>
        <v>0</v>
      </c>
      <c r="J206" s="164">
        <f t="shared" si="139"/>
        <v>2000</v>
      </c>
      <c r="K206" s="164">
        <f t="shared" si="139"/>
        <v>0</v>
      </c>
      <c r="L206" s="164">
        <f t="shared" si="139"/>
        <v>0</v>
      </c>
      <c r="M206" s="165">
        <f t="shared" si="137"/>
        <v>6226.5599999999995</v>
      </c>
      <c r="N206" s="165">
        <f t="shared" si="137"/>
        <v>0</v>
      </c>
      <c r="O206" s="165">
        <f t="shared" si="137"/>
        <v>0</v>
      </c>
      <c r="P206" s="164">
        <f>P207+P220</f>
        <v>0</v>
      </c>
      <c r="Q206" s="164">
        <f>Q207+Q220</f>
        <v>0</v>
      </c>
      <c r="R206" s="164">
        <f>R207+R220</f>
        <v>0</v>
      </c>
      <c r="S206" s="173">
        <f>S207</f>
        <v>1080</v>
      </c>
      <c r="T206" s="173">
        <f aca="true" t="shared" si="140" ref="T206:Z206">T207</f>
        <v>1080</v>
      </c>
      <c r="U206" s="217">
        <f t="shared" si="129"/>
        <v>100</v>
      </c>
      <c r="V206" s="173">
        <f t="shared" si="140"/>
        <v>0</v>
      </c>
      <c r="W206" s="173">
        <f t="shared" si="140"/>
        <v>0</v>
      </c>
      <c r="X206" s="167">
        <v>0</v>
      </c>
      <c r="Y206" s="173">
        <f t="shared" si="140"/>
        <v>0</v>
      </c>
      <c r="Z206" s="173">
        <f t="shared" si="140"/>
        <v>0</v>
      </c>
      <c r="AA206" s="167">
        <v>0</v>
      </c>
    </row>
    <row r="207" spans="1:27" ht="18.75" customHeight="1">
      <c r="A207" s="161"/>
      <c r="B207" s="174" t="s">
        <v>62</v>
      </c>
      <c r="C207" s="170" t="s">
        <v>322</v>
      </c>
      <c r="D207" s="170" t="s">
        <v>470</v>
      </c>
      <c r="E207" s="170" t="s">
        <v>360</v>
      </c>
      <c r="F207" s="170" t="s">
        <v>65</v>
      </c>
      <c r="G207" s="171">
        <f aca="true" t="shared" si="141" ref="G207:L207">G208</f>
        <v>1226.56</v>
      </c>
      <c r="H207" s="171">
        <f t="shared" si="141"/>
        <v>0</v>
      </c>
      <c r="I207" s="171">
        <f t="shared" si="141"/>
        <v>0</v>
      </c>
      <c r="J207" s="171">
        <f t="shared" si="141"/>
        <v>0</v>
      </c>
      <c r="K207" s="171">
        <f t="shared" si="141"/>
        <v>0</v>
      </c>
      <c r="L207" s="171">
        <f t="shared" si="141"/>
        <v>0</v>
      </c>
      <c r="M207" s="172">
        <f t="shared" si="137"/>
        <v>1226.56</v>
      </c>
      <c r="N207" s="172">
        <f t="shared" si="137"/>
        <v>0</v>
      </c>
      <c r="O207" s="172">
        <f t="shared" si="137"/>
        <v>0</v>
      </c>
      <c r="P207" s="171">
        <f>P208</f>
        <v>0</v>
      </c>
      <c r="Q207" s="171">
        <f>Q208</f>
        <v>0</v>
      </c>
      <c r="R207" s="171">
        <f>R208</f>
        <v>0</v>
      </c>
      <c r="S207" s="173">
        <v>1080</v>
      </c>
      <c r="T207" s="173">
        <v>1080</v>
      </c>
      <c r="U207" s="217">
        <f t="shared" si="129"/>
        <v>100</v>
      </c>
      <c r="V207" s="173">
        <v>0</v>
      </c>
      <c r="W207" s="173">
        <v>0</v>
      </c>
      <c r="X207" s="167">
        <v>0</v>
      </c>
      <c r="Y207" s="173">
        <v>0</v>
      </c>
      <c r="Z207" s="173">
        <v>0</v>
      </c>
      <c r="AA207" s="167">
        <v>0</v>
      </c>
    </row>
    <row r="208" spans="1:27" ht="47.25" customHeight="1">
      <c r="A208" s="161"/>
      <c r="B208" s="169" t="s">
        <v>473</v>
      </c>
      <c r="C208" s="170" t="s">
        <v>322</v>
      </c>
      <c r="D208" s="170" t="s">
        <v>470</v>
      </c>
      <c r="E208" s="170" t="s">
        <v>474</v>
      </c>
      <c r="F208" s="170"/>
      <c r="G208" s="171">
        <f aca="true" t="shared" si="142" ref="G208:L208">G210</f>
        <v>1226.56</v>
      </c>
      <c r="H208" s="171">
        <f t="shared" si="142"/>
        <v>0</v>
      </c>
      <c r="I208" s="171">
        <f t="shared" si="142"/>
        <v>0</v>
      </c>
      <c r="J208" s="171">
        <f t="shared" si="142"/>
        <v>0</v>
      </c>
      <c r="K208" s="171">
        <f t="shared" si="142"/>
        <v>0</v>
      </c>
      <c r="L208" s="171">
        <f t="shared" si="142"/>
        <v>0</v>
      </c>
      <c r="M208" s="172">
        <f t="shared" si="137"/>
        <v>1226.56</v>
      </c>
      <c r="N208" s="172">
        <f t="shared" si="137"/>
        <v>0</v>
      </c>
      <c r="O208" s="172">
        <f t="shared" si="137"/>
        <v>0</v>
      </c>
      <c r="P208" s="171">
        <f>P210</f>
        <v>0</v>
      </c>
      <c r="Q208" s="171">
        <f>Q210</f>
        <v>0</v>
      </c>
      <c r="R208" s="171">
        <f>R210</f>
        <v>0</v>
      </c>
      <c r="S208" s="173">
        <f>S209</f>
        <v>9338.593</v>
      </c>
      <c r="T208" s="173">
        <f aca="true" t="shared" si="143" ref="T208:Z208">T209</f>
        <v>9032.863</v>
      </c>
      <c r="U208" s="217">
        <f t="shared" si="129"/>
        <v>96.72616635075539</v>
      </c>
      <c r="V208" s="173">
        <f t="shared" si="143"/>
        <v>0</v>
      </c>
      <c r="W208" s="173">
        <f t="shared" si="143"/>
        <v>0</v>
      </c>
      <c r="X208" s="167">
        <v>0</v>
      </c>
      <c r="Y208" s="173">
        <f t="shared" si="143"/>
        <v>0</v>
      </c>
      <c r="Z208" s="173">
        <f t="shared" si="143"/>
        <v>0</v>
      </c>
      <c r="AA208" s="167">
        <v>0</v>
      </c>
    </row>
    <row r="209" spans="1:27" ht="33" customHeight="1">
      <c r="A209" s="161"/>
      <c r="B209" s="174" t="s">
        <v>61</v>
      </c>
      <c r="C209" s="170" t="s">
        <v>322</v>
      </c>
      <c r="D209" s="170" t="s">
        <v>470</v>
      </c>
      <c r="E209" s="170" t="s">
        <v>474</v>
      </c>
      <c r="F209" s="170" t="s">
        <v>64</v>
      </c>
      <c r="G209" s="171"/>
      <c r="H209" s="171"/>
      <c r="I209" s="171"/>
      <c r="J209" s="171"/>
      <c r="K209" s="171"/>
      <c r="L209" s="171"/>
      <c r="M209" s="172"/>
      <c r="N209" s="172"/>
      <c r="O209" s="172"/>
      <c r="P209" s="171"/>
      <c r="Q209" s="171"/>
      <c r="R209" s="171"/>
      <c r="S209" s="173">
        <f>S210+S211</f>
        <v>9338.593</v>
      </c>
      <c r="T209" s="173">
        <v>9032.863</v>
      </c>
      <c r="U209" s="217">
        <f t="shared" si="129"/>
        <v>96.72616635075539</v>
      </c>
      <c r="V209" s="173">
        <f>V210+V211</f>
        <v>0</v>
      </c>
      <c r="W209" s="173">
        <f>W210+W211</f>
        <v>0</v>
      </c>
      <c r="X209" s="167">
        <v>0</v>
      </c>
      <c r="Y209" s="173">
        <f>Y210+Y211</f>
        <v>0</v>
      </c>
      <c r="Z209" s="173">
        <f>Z210+Z211</f>
        <v>0</v>
      </c>
      <c r="AA209" s="167">
        <v>0</v>
      </c>
    </row>
    <row r="210" spans="1:27" ht="29.25" customHeight="1">
      <c r="A210" s="161"/>
      <c r="B210" s="180" t="s">
        <v>68</v>
      </c>
      <c r="C210" s="178"/>
      <c r="D210" s="170"/>
      <c r="E210" s="170"/>
      <c r="F210" s="170"/>
      <c r="G210" s="175">
        <v>1226.56</v>
      </c>
      <c r="H210" s="175">
        <v>0</v>
      </c>
      <c r="I210" s="175">
        <v>0</v>
      </c>
      <c r="J210" s="172"/>
      <c r="K210" s="172"/>
      <c r="L210" s="172"/>
      <c r="M210" s="172">
        <f>G210+J210</f>
        <v>1226.56</v>
      </c>
      <c r="N210" s="172">
        <f>H210+K210</f>
        <v>0</v>
      </c>
      <c r="O210" s="172">
        <f>I210+L210</f>
        <v>0</v>
      </c>
      <c r="P210" s="172"/>
      <c r="Q210" s="172"/>
      <c r="R210" s="172"/>
      <c r="S210" s="256">
        <v>7034.593</v>
      </c>
      <c r="T210" s="256">
        <v>6728.863</v>
      </c>
      <c r="U210" s="219">
        <f t="shared" si="129"/>
        <v>95.6539063453991</v>
      </c>
      <c r="V210" s="181">
        <v>0</v>
      </c>
      <c r="W210" s="181">
        <v>0</v>
      </c>
      <c r="X210" s="220">
        <v>0</v>
      </c>
      <c r="Y210" s="181">
        <v>0</v>
      </c>
      <c r="Z210" s="181">
        <v>0</v>
      </c>
      <c r="AA210" s="220">
        <v>0</v>
      </c>
    </row>
    <row r="211" spans="1:27" ht="33.75" customHeight="1">
      <c r="A211" s="161"/>
      <c r="B211" s="180" t="s">
        <v>71</v>
      </c>
      <c r="C211" s="178"/>
      <c r="D211" s="178"/>
      <c r="E211" s="178"/>
      <c r="F211" s="178"/>
      <c r="G211" s="175"/>
      <c r="H211" s="175"/>
      <c r="I211" s="175"/>
      <c r="J211" s="172"/>
      <c r="K211" s="172"/>
      <c r="L211" s="172"/>
      <c r="M211" s="172"/>
      <c r="N211" s="172"/>
      <c r="O211" s="172"/>
      <c r="P211" s="172"/>
      <c r="Q211" s="172"/>
      <c r="R211" s="172"/>
      <c r="S211" s="256">
        <v>2304</v>
      </c>
      <c r="T211" s="256">
        <v>2304</v>
      </c>
      <c r="U211" s="219">
        <f t="shared" si="129"/>
        <v>100</v>
      </c>
      <c r="V211" s="181">
        <v>0</v>
      </c>
      <c r="W211" s="181">
        <v>0</v>
      </c>
      <c r="X211" s="220">
        <v>0</v>
      </c>
      <c r="Y211" s="181">
        <v>0</v>
      </c>
      <c r="Z211" s="181">
        <v>0</v>
      </c>
      <c r="AA211" s="220">
        <v>0</v>
      </c>
    </row>
    <row r="212" spans="1:27" ht="32.25" customHeight="1">
      <c r="A212" s="161"/>
      <c r="B212" s="169" t="s">
        <v>620</v>
      </c>
      <c r="C212" s="170" t="s">
        <v>322</v>
      </c>
      <c r="D212" s="170" t="s">
        <v>470</v>
      </c>
      <c r="E212" s="170" t="s">
        <v>426</v>
      </c>
      <c r="F212" s="178"/>
      <c r="G212" s="175"/>
      <c r="H212" s="175"/>
      <c r="I212" s="175"/>
      <c r="J212" s="172"/>
      <c r="K212" s="172"/>
      <c r="L212" s="172"/>
      <c r="M212" s="172"/>
      <c r="N212" s="172"/>
      <c r="O212" s="172"/>
      <c r="P212" s="172"/>
      <c r="Q212" s="172"/>
      <c r="R212" s="172"/>
      <c r="S212" s="173">
        <f>S213</f>
        <v>436.428</v>
      </c>
      <c r="T212" s="173">
        <f aca="true" t="shared" si="144" ref="T212:Z212">T213</f>
        <v>0</v>
      </c>
      <c r="U212" s="217">
        <f t="shared" si="129"/>
        <v>0</v>
      </c>
      <c r="V212" s="173">
        <f t="shared" si="144"/>
        <v>0</v>
      </c>
      <c r="W212" s="173">
        <f t="shared" si="144"/>
        <v>0</v>
      </c>
      <c r="X212" s="167">
        <v>0</v>
      </c>
      <c r="Y212" s="173">
        <f t="shared" si="144"/>
        <v>0</v>
      </c>
      <c r="Z212" s="173">
        <f t="shared" si="144"/>
        <v>0</v>
      </c>
      <c r="AA212" s="167">
        <v>0</v>
      </c>
    </row>
    <row r="213" spans="1:27" ht="30.75" customHeight="1">
      <c r="A213" s="161"/>
      <c r="B213" s="174" t="s">
        <v>61</v>
      </c>
      <c r="C213" s="170" t="s">
        <v>322</v>
      </c>
      <c r="D213" s="170" t="s">
        <v>470</v>
      </c>
      <c r="E213" s="170" t="s">
        <v>426</v>
      </c>
      <c r="F213" s="170" t="s">
        <v>64</v>
      </c>
      <c r="G213" s="175"/>
      <c r="H213" s="175"/>
      <c r="I213" s="175"/>
      <c r="J213" s="172"/>
      <c r="K213" s="172"/>
      <c r="L213" s="172"/>
      <c r="M213" s="172"/>
      <c r="N213" s="172"/>
      <c r="O213" s="172"/>
      <c r="P213" s="172"/>
      <c r="Q213" s="172"/>
      <c r="R213" s="172"/>
      <c r="S213" s="173">
        <v>436.428</v>
      </c>
      <c r="T213" s="173">
        <v>0</v>
      </c>
      <c r="U213" s="217">
        <f t="shared" si="129"/>
        <v>0</v>
      </c>
      <c r="V213" s="173">
        <v>0</v>
      </c>
      <c r="W213" s="173">
        <v>0</v>
      </c>
      <c r="X213" s="167">
        <v>0</v>
      </c>
      <c r="Y213" s="173">
        <v>0</v>
      </c>
      <c r="Z213" s="173">
        <v>0</v>
      </c>
      <c r="AA213" s="167">
        <v>0</v>
      </c>
    </row>
    <row r="214" spans="1:27" ht="45.75" customHeight="1">
      <c r="A214" s="161"/>
      <c r="B214" s="174" t="s">
        <v>223</v>
      </c>
      <c r="C214" s="170" t="s">
        <v>322</v>
      </c>
      <c r="D214" s="170" t="s">
        <v>470</v>
      </c>
      <c r="E214" s="170" t="s">
        <v>224</v>
      </c>
      <c r="F214" s="170"/>
      <c r="G214" s="175"/>
      <c r="H214" s="175"/>
      <c r="I214" s="175"/>
      <c r="J214" s="172"/>
      <c r="K214" s="172"/>
      <c r="L214" s="172"/>
      <c r="M214" s="172"/>
      <c r="N214" s="172"/>
      <c r="O214" s="172"/>
      <c r="P214" s="172"/>
      <c r="Q214" s="172"/>
      <c r="R214" s="172"/>
      <c r="S214" s="173">
        <f>S215</f>
        <v>1808.9</v>
      </c>
      <c r="T214" s="173">
        <f aca="true" t="shared" si="145" ref="T214:Z214">T215</f>
        <v>1808.9</v>
      </c>
      <c r="U214" s="217">
        <f t="shared" si="129"/>
        <v>100</v>
      </c>
      <c r="V214" s="173">
        <f t="shared" si="145"/>
        <v>0</v>
      </c>
      <c r="W214" s="173">
        <f t="shared" si="145"/>
        <v>0</v>
      </c>
      <c r="X214" s="167">
        <v>0</v>
      </c>
      <c r="Y214" s="173">
        <f t="shared" si="145"/>
        <v>0</v>
      </c>
      <c r="Z214" s="173">
        <f t="shared" si="145"/>
        <v>0</v>
      </c>
      <c r="AA214" s="167">
        <v>0</v>
      </c>
    </row>
    <row r="215" spans="1:27" ht="15.75" customHeight="1">
      <c r="A215" s="161"/>
      <c r="B215" s="174" t="s">
        <v>62</v>
      </c>
      <c r="C215" s="170" t="s">
        <v>322</v>
      </c>
      <c r="D215" s="170" t="s">
        <v>470</v>
      </c>
      <c r="E215" s="170" t="s">
        <v>224</v>
      </c>
      <c r="F215" s="170" t="s">
        <v>65</v>
      </c>
      <c r="G215" s="175"/>
      <c r="H215" s="175"/>
      <c r="I215" s="175"/>
      <c r="J215" s="172"/>
      <c r="K215" s="172"/>
      <c r="L215" s="172"/>
      <c r="M215" s="172"/>
      <c r="N215" s="172"/>
      <c r="O215" s="172"/>
      <c r="P215" s="172"/>
      <c r="Q215" s="172"/>
      <c r="R215" s="172"/>
      <c r="S215" s="173">
        <v>1808.9</v>
      </c>
      <c r="T215" s="173">
        <v>1808.9</v>
      </c>
      <c r="U215" s="217">
        <f t="shared" si="129"/>
        <v>100</v>
      </c>
      <c r="V215" s="173">
        <v>0</v>
      </c>
      <c r="W215" s="173">
        <v>0</v>
      </c>
      <c r="X215" s="167">
        <v>0</v>
      </c>
      <c r="Y215" s="173">
        <v>0</v>
      </c>
      <c r="Z215" s="173">
        <v>0</v>
      </c>
      <c r="AA215" s="167">
        <v>0</v>
      </c>
    </row>
    <row r="216" spans="1:27" ht="12.75">
      <c r="A216" s="161"/>
      <c r="B216" s="162" t="s">
        <v>493</v>
      </c>
      <c r="C216" s="163" t="s">
        <v>322</v>
      </c>
      <c r="D216" s="163" t="s">
        <v>495</v>
      </c>
      <c r="E216" s="163"/>
      <c r="F216" s="163"/>
      <c r="G216" s="175"/>
      <c r="H216" s="175"/>
      <c r="I216" s="175"/>
      <c r="J216" s="172"/>
      <c r="K216" s="172"/>
      <c r="L216" s="172"/>
      <c r="M216" s="172"/>
      <c r="N216" s="172"/>
      <c r="O216" s="172"/>
      <c r="P216" s="172"/>
      <c r="Q216" s="172"/>
      <c r="R216" s="172"/>
      <c r="S216" s="166">
        <f>S219+S227+S232+S223+S217</f>
        <v>28945.365999999998</v>
      </c>
      <c r="T216" s="166">
        <f aca="true" t="shared" si="146" ref="T216:Z216">T219+T227+T232+T223+T217</f>
        <v>26833.609</v>
      </c>
      <c r="U216" s="216">
        <f t="shared" si="129"/>
        <v>92.7043347802201</v>
      </c>
      <c r="V216" s="166">
        <f t="shared" si="146"/>
        <v>0</v>
      </c>
      <c r="W216" s="166">
        <f t="shared" si="146"/>
        <v>0</v>
      </c>
      <c r="X216" s="218">
        <v>0</v>
      </c>
      <c r="Y216" s="166">
        <f t="shared" si="146"/>
        <v>0</v>
      </c>
      <c r="Z216" s="166">
        <f t="shared" si="146"/>
        <v>0</v>
      </c>
      <c r="AA216" s="218">
        <v>0</v>
      </c>
    </row>
    <row r="217" spans="1:27" ht="12.75">
      <c r="A217" s="161"/>
      <c r="B217" s="169" t="s">
        <v>152</v>
      </c>
      <c r="C217" s="170" t="s">
        <v>322</v>
      </c>
      <c r="D217" s="170" t="s">
        <v>495</v>
      </c>
      <c r="E217" s="170" t="s">
        <v>113</v>
      </c>
      <c r="F217" s="170" t="s">
        <v>72</v>
      </c>
      <c r="G217" s="175"/>
      <c r="H217" s="175"/>
      <c r="I217" s="175"/>
      <c r="J217" s="172"/>
      <c r="K217" s="172"/>
      <c r="L217" s="172"/>
      <c r="M217" s="172"/>
      <c r="N217" s="172"/>
      <c r="O217" s="172"/>
      <c r="P217" s="172"/>
      <c r="Q217" s="172"/>
      <c r="R217" s="172"/>
      <c r="S217" s="173">
        <f>S218</f>
        <v>578.2</v>
      </c>
      <c r="T217" s="173">
        <f aca="true" t="shared" si="147" ref="T217:Z217">T218</f>
        <v>578.2</v>
      </c>
      <c r="U217" s="217">
        <f t="shared" si="129"/>
        <v>100</v>
      </c>
      <c r="V217" s="173">
        <f t="shared" si="147"/>
        <v>0</v>
      </c>
      <c r="W217" s="173">
        <f t="shared" si="147"/>
        <v>0</v>
      </c>
      <c r="X217" s="167">
        <v>0</v>
      </c>
      <c r="Y217" s="173">
        <f t="shared" si="147"/>
        <v>0</v>
      </c>
      <c r="Z217" s="173">
        <f t="shared" si="147"/>
        <v>0</v>
      </c>
      <c r="AA217" s="167">
        <v>0</v>
      </c>
    </row>
    <row r="218" spans="1:27" ht="42.75" customHeight="1">
      <c r="A218" s="161"/>
      <c r="B218" s="169" t="s">
        <v>114</v>
      </c>
      <c r="C218" s="170" t="s">
        <v>322</v>
      </c>
      <c r="D218" s="170" t="s">
        <v>495</v>
      </c>
      <c r="E218" s="170" t="s">
        <v>113</v>
      </c>
      <c r="F218" s="170"/>
      <c r="G218" s="175"/>
      <c r="H218" s="175"/>
      <c r="I218" s="175"/>
      <c r="J218" s="172"/>
      <c r="K218" s="172"/>
      <c r="L218" s="172"/>
      <c r="M218" s="172"/>
      <c r="N218" s="172"/>
      <c r="O218" s="172"/>
      <c r="P218" s="172"/>
      <c r="Q218" s="172"/>
      <c r="R218" s="172"/>
      <c r="S218" s="173">
        <v>578.2</v>
      </c>
      <c r="T218" s="173">
        <v>578.2</v>
      </c>
      <c r="U218" s="217">
        <f t="shared" si="129"/>
        <v>100</v>
      </c>
      <c r="V218" s="173">
        <v>0</v>
      </c>
      <c r="W218" s="173">
        <v>0</v>
      </c>
      <c r="X218" s="167">
        <v>0</v>
      </c>
      <c r="Y218" s="173">
        <v>0</v>
      </c>
      <c r="Z218" s="173">
        <v>0</v>
      </c>
      <c r="AA218" s="167">
        <v>0</v>
      </c>
    </row>
    <row r="219" spans="1:27" ht="15.75" customHeight="1">
      <c r="A219" s="161"/>
      <c r="B219" s="169" t="s">
        <v>496</v>
      </c>
      <c r="C219" s="170" t="s">
        <v>322</v>
      </c>
      <c r="D219" s="170" t="s">
        <v>495</v>
      </c>
      <c r="E219" s="170" t="s">
        <v>497</v>
      </c>
      <c r="F219" s="170"/>
      <c r="G219" s="175"/>
      <c r="H219" s="175"/>
      <c r="I219" s="175"/>
      <c r="J219" s="172"/>
      <c r="K219" s="172"/>
      <c r="L219" s="172"/>
      <c r="M219" s="172"/>
      <c r="N219" s="172"/>
      <c r="O219" s="172"/>
      <c r="P219" s="172"/>
      <c r="Q219" s="172"/>
      <c r="R219" s="172"/>
      <c r="S219" s="173">
        <f>S220</f>
        <v>13247.886999999999</v>
      </c>
      <c r="T219" s="173">
        <f aca="true" t="shared" si="148" ref="T219:Z219">T220</f>
        <v>11138.481</v>
      </c>
      <c r="U219" s="217">
        <f t="shared" si="129"/>
        <v>84.07741551539503</v>
      </c>
      <c r="V219" s="173">
        <f t="shared" si="148"/>
        <v>0</v>
      </c>
      <c r="W219" s="173">
        <f t="shared" si="148"/>
        <v>0</v>
      </c>
      <c r="X219" s="167">
        <v>0</v>
      </c>
      <c r="Y219" s="173">
        <f t="shared" si="148"/>
        <v>0</v>
      </c>
      <c r="Z219" s="173">
        <f t="shared" si="148"/>
        <v>0</v>
      </c>
      <c r="AA219" s="167">
        <v>0</v>
      </c>
    </row>
    <row r="220" spans="1:27" ht="18" customHeight="1">
      <c r="A220" s="161"/>
      <c r="B220" s="169" t="s">
        <v>498</v>
      </c>
      <c r="C220" s="170" t="s">
        <v>322</v>
      </c>
      <c r="D220" s="170" t="s">
        <v>495</v>
      </c>
      <c r="E220" s="170" t="s">
        <v>499</v>
      </c>
      <c r="F220" s="170"/>
      <c r="G220" s="171">
        <f aca="true" t="shared" si="149" ref="G220:L220">G221</f>
        <v>3000</v>
      </c>
      <c r="H220" s="171">
        <f t="shared" si="149"/>
        <v>0</v>
      </c>
      <c r="I220" s="171">
        <f t="shared" si="149"/>
        <v>0</v>
      </c>
      <c r="J220" s="171">
        <f t="shared" si="149"/>
        <v>2000</v>
      </c>
      <c r="K220" s="171">
        <f t="shared" si="149"/>
        <v>0</v>
      </c>
      <c r="L220" s="171">
        <f t="shared" si="149"/>
        <v>0</v>
      </c>
      <c r="M220" s="172">
        <f aca="true" t="shared" si="150" ref="M220:O221">G220+J220</f>
        <v>5000</v>
      </c>
      <c r="N220" s="172">
        <f t="shared" si="150"/>
        <v>0</v>
      </c>
      <c r="O220" s="172">
        <f t="shared" si="150"/>
        <v>0</v>
      </c>
      <c r="P220" s="171">
        <f>P221</f>
        <v>0</v>
      </c>
      <c r="Q220" s="171">
        <f>Q221</f>
        <v>0</v>
      </c>
      <c r="R220" s="171">
        <f>R221</f>
        <v>0</v>
      </c>
      <c r="S220" s="173">
        <f>S221+S222</f>
        <v>13247.886999999999</v>
      </c>
      <c r="T220" s="173">
        <f aca="true" t="shared" si="151" ref="T220:Z220">T221+T222</f>
        <v>11138.481</v>
      </c>
      <c r="U220" s="217">
        <f t="shared" si="129"/>
        <v>84.07741551539503</v>
      </c>
      <c r="V220" s="173">
        <f t="shared" si="151"/>
        <v>0</v>
      </c>
      <c r="W220" s="173">
        <f t="shared" si="151"/>
        <v>0</v>
      </c>
      <c r="X220" s="167">
        <v>0</v>
      </c>
      <c r="Y220" s="173">
        <f t="shared" si="151"/>
        <v>0</v>
      </c>
      <c r="Z220" s="173">
        <f t="shared" si="151"/>
        <v>0</v>
      </c>
      <c r="AA220" s="167">
        <v>0</v>
      </c>
    </row>
    <row r="221" spans="1:27" ht="30" customHeight="1">
      <c r="A221" s="161"/>
      <c r="B221" s="174" t="s">
        <v>61</v>
      </c>
      <c r="C221" s="170" t="s">
        <v>322</v>
      </c>
      <c r="D221" s="170" t="s">
        <v>495</v>
      </c>
      <c r="E221" s="170" t="s">
        <v>499</v>
      </c>
      <c r="F221" s="170" t="s">
        <v>64</v>
      </c>
      <c r="G221" s="171">
        <f aca="true" t="shared" si="152" ref="G221:L221">G227</f>
        <v>3000</v>
      </c>
      <c r="H221" s="171">
        <f t="shared" si="152"/>
        <v>0</v>
      </c>
      <c r="I221" s="171">
        <f t="shared" si="152"/>
        <v>0</v>
      </c>
      <c r="J221" s="171">
        <f t="shared" si="152"/>
        <v>2000</v>
      </c>
      <c r="K221" s="171">
        <f t="shared" si="152"/>
        <v>0</v>
      </c>
      <c r="L221" s="171">
        <f t="shared" si="152"/>
        <v>0</v>
      </c>
      <c r="M221" s="172">
        <f t="shared" si="150"/>
        <v>5000</v>
      </c>
      <c r="N221" s="172">
        <f t="shared" si="150"/>
        <v>0</v>
      </c>
      <c r="O221" s="172">
        <f t="shared" si="150"/>
        <v>0</v>
      </c>
      <c r="P221" s="171">
        <f>P227</f>
        <v>0</v>
      </c>
      <c r="Q221" s="171">
        <f>Q227</f>
        <v>0</v>
      </c>
      <c r="R221" s="171">
        <f>R227</f>
        <v>0</v>
      </c>
      <c r="S221" s="173">
        <v>10603.302</v>
      </c>
      <c r="T221" s="173">
        <v>8493.896</v>
      </c>
      <c r="U221" s="217">
        <f t="shared" si="129"/>
        <v>80.106140521132</v>
      </c>
      <c r="V221" s="173">
        <v>0</v>
      </c>
      <c r="W221" s="173">
        <v>0</v>
      </c>
      <c r="X221" s="167">
        <v>0</v>
      </c>
      <c r="Y221" s="173">
        <v>0</v>
      </c>
      <c r="Z221" s="173">
        <v>0</v>
      </c>
      <c r="AA221" s="167">
        <v>0</v>
      </c>
    </row>
    <row r="222" spans="1:27" ht="16.5" customHeight="1">
      <c r="A222" s="161"/>
      <c r="B222" s="174" t="s">
        <v>62</v>
      </c>
      <c r="C222" s="170" t="s">
        <v>322</v>
      </c>
      <c r="D222" s="170" t="s">
        <v>495</v>
      </c>
      <c r="E222" s="170" t="s">
        <v>499</v>
      </c>
      <c r="F222" s="170" t="s">
        <v>65</v>
      </c>
      <c r="G222" s="171"/>
      <c r="H222" s="171"/>
      <c r="I222" s="171"/>
      <c r="J222" s="171"/>
      <c r="K222" s="171"/>
      <c r="L222" s="171"/>
      <c r="M222" s="172"/>
      <c r="N222" s="172"/>
      <c r="O222" s="172"/>
      <c r="P222" s="171"/>
      <c r="Q222" s="171"/>
      <c r="R222" s="171"/>
      <c r="S222" s="173">
        <v>2644.585</v>
      </c>
      <c r="T222" s="173">
        <v>2644.585</v>
      </c>
      <c r="U222" s="217">
        <f t="shared" si="129"/>
        <v>100</v>
      </c>
      <c r="V222" s="173">
        <v>0</v>
      </c>
      <c r="W222" s="173">
        <v>0</v>
      </c>
      <c r="X222" s="167">
        <v>0</v>
      </c>
      <c r="Y222" s="173">
        <v>0</v>
      </c>
      <c r="Z222" s="173">
        <v>0</v>
      </c>
      <c r="AA222" s="167">
        <v>0</v>
      </c>
    </row>
    <row r="223" spans="1:27" ht="47.25" customHeight="1">
      <c r="A223" s="161"/>
      <c r="B223" s="174" t="s">
        <v>345</v>
      </c>
      <c r="C223" s="170" t="s">
        <v>322</v>
      </c>
      <c r="D223" s="170" t="s">
        <v>495</v>
      </c>
      <c r="E223" s="170" t="s">
        <v>346</v>
      </c>
      <c r="F223" s="170"/>
      <c r="G223" s="173"/>
      <c r="H223" s="173"/>
      <c r="I223" s="173"/>
      <c r="J223" s="193"/>
      <c r="K223" s="193"/>
      <c r="L223" s="193"/>
      <c r="M223" s="194">
        <f>M224</f>
        <v>0</v>
      </c>
      <c r="N223" s="172"/>
      <c r="O223" s="172"/>
      <c r="P223" s="171"/>
      <c r="Q223" s="171"/>
      <c r="R223" s="171"/>
      <c r="S223" s="173">
        <f>S224</f>
        <v>9590</v>
      </c>
      <c r="T223" s="173">
        <f aca="true" t="shared" si="153" ref="T223:Z223">T224</f>
        <v>9587.649</v>
      </c>
      <c r="U223" s="217">
        <f t="shared" si="129"/>
        <v>99.97548488008341</v>
      </c>
      <c r="V223" s="173">
        <f t="shared" si="153"/>
        <v>0</v>
      </c>
      <c r="W223" s="173">
        <f t="shared" si="153"/>
        <v>0</v>
      </c>
      <c r="X223" s="167">
        <v>0</v>
      </c>
      <c r="Y223" s="173">
        <f t="shared" si="153"/>
        <v>0</v>
      </c>
      <c r="Z223" s="173">
        <f t="shared" si="153"/>
        <v>0</v>
      </c>
      <c r="AA223" s="167">
        <v>0</v>
      </c>
    </row>
    <row r="224" spans="1:27" ht="57" customHeight="1">
      <c r="A224" s="161"/>
      <c r="B224" s="174" t="s">
        <v>335</v>
      </c>
      <c r="C224" s="170" t="s">
        <v>322</v>
      </c>
      <c r="D224" s="170" t="s">
        <v>495</v>
      </c>
      <c r="E224" s="170" t="s">
        <v>347</v>
      </c>
      <c r="F224" s="170"/>
      <c r="G224" s="173"/>
      <c r="H224" s="173"/>
      <c r="I224" s="173"/>
      <c r="J224" s="193"/>
      <c r="K224" s="193"/>
      <c r="L224" s="193"/>
      <c r="M224" s="194">
        <f>M226</f>
        <v>0</v>
      </c>
      <c r="N224" s="172"/>
      <c r="O224" s="172"/>
      <c r="P224" s="171"/>
      <c r="Q224" s="171"/>
      <c r="R224" s="171"/>
      <c r="S224" s="173">
        <f>S226</f>
        <v>9590</v>
      </c>
      <c r="T224" s="173">
        <f aca="true" t="shared" si="154" ref="T224:Z224">T226</f>
        <v>9587.649</v>
      </c>
      <c r="U224" s="217">
        <f t="shared" si="129"/>
        <v>99.97548488008341</v>
      </c>
      <c r="V224" s="173">
        <f t="shared" si="154"/>
        <v>0</v>
      </c>
      <c r="W224" s="173">
        <f t="shared" si="154"/>
        <v>0</v>
      </c>
      <c r="X224" s="167">
        <v>0</v>
      </c>
      <c r="Y224" s="173">
        <f t="shared" si="154"/>
        <v>0</v>
      </c>
      <c r="Z224" s="173">
        <f t="shared" si="154"/>
        <v>0</v>
      </c>
      <c r="AA224" s="167">
        <v>0</v>
      </c>
    </row>
    <row r="225" spans="1:27" ht="17.25" customHeight="1">
      <c r="A225" s="161"/>
      <c r="B225" s="180" t="s">
        <v>348</v>
      </c>
      <c r="C225" s="170"/>
      <c r="D225" s="170"/>
      <c r="E225" s="170"/>
      <c r="F225" s="170"/>
      <c r="G225" s="173"/>
      <c r="H225" s="173"/>
      <c r="I225" s="173"/>
      <c r="J225" s="193"/>
      <c r="K225" s="193"/>
      <c r="L225" s="193"/>
      <c r="M225" s="194"/>
      <c r="N225" s="172"/>
      <c r="O225" s="172"/>
      <c r="P225" s="171"/>
      <c r="Q225" s="171"/>
      <c r="R225" s="171"/>
      <c r="S225" s="181">
        <v>9590</v>
      </c>
      <c r="T225" s="181">
        <v>9587.649</v>
      </c>
      <c r="U225" s="219">
        <f t="shared" si="129"/>
        <v>99.97548488008341</v>
      </c>
      <c r="V225" s="181">
        <v>0</v>
      </c>
      <c r="W225" s="181">
        <v>0</v>
      </c>
      <c r="X225" s="220">
        <v>0</v>
      </c>
      <c r="Y225" s="181">
        <v>0</v>
      </c>
      <c r="Z225" s="181">
        <v>0</v>
      </c>
      <c r="AA225" s="220">
        <v>0</v>
      </c>
    </row>
    <row r="226" spans="1:27" ht="18.75" customHeight="1">
      <c r="A226" s="161"/>
      <c r="B226" s="174" t="s">
        <v>62</v>
      </c>
      <c r="C226" s="170" t="s">
        <v>322</v>
      </c>
      <c r="D226" s="170" t="s">
        <v>495</v>
      </c>
      <c r="E226" s="170" t="s">
        <v>347</v>
      </c>
      <c r="F226" s="170" t="s">
        <v>65</v>
      </c>
      <c r="G226" s="173"/>
      <c r="H226" s="173"/>
      <c r="I226" s="173"/>
      <c r="J226" s="193"/>
      <c r="K226" s="193"/>
      <c r="L226" s="193"/>
      <c r="M226" s="194">
        <v>0</v>
      </c>
      <c r="N226" s="172"/>
      <c r="O226" s="172"/>
      <c r="P226" s="171"/>
      <c r="Q226" s="171"/>
      <c r="R226" s="171"/>
      <c r="S226" s="173">
        <v>9590</v>
      </c>
      <c r="T226" s="173">
        <v>9587.649</v>
      </c>
      <c r="U226" s="217">
        <f t="shared" si="129"/>
        <v>99.97548488008341</v>
      </c>
      <c r="V226" s="173">
        <v>0</v>
      </c>
      <c r="W226" s="173">
        <v>0</v>
      </c>
      <c r="X226" s="167">
        <v>0</v>
      </c>
      <c r="Y226" s="173">
        <v>0</v>
      </c>
      <c r="Z226" s="173">
        <v>0</v>
      </c>
      <c r="AA226" s="167">
        <v>0</v>
      </c>
    </row>
    <row r="227" spans="1:27" ht="18.75" customHeight="1">
      <c r="A227" s="161"/>
      <c r="B227" s="195" t="s">
        <v>408</v>
      </c>
      <c r="C227" s="196" t="s">
        <v>322</v>
      </c>
      <c r="D227" s="196" t="s">
        <v>495</v>
      </c>
      <c r="E227" s="197" t="s">
        <v>416</v>
      </c>
      <c r="F227" s="170"/>
      <c r="G227" s="175">
        <v>3000</v>
      </c>
      <c r="H227" s="175">
        <v>0</v>
      </c>
      <c r="I227" s="175">
        <v>0</v>
      </c>
      <c r="J227" s="175">
        <v>2000</v>
      </c>
      <c r="K227" s="175"/>
      <c r="L227" s="175"/>
      <c r="M227" s="175">
        <f aca="true" t="shared" si="155" ref="M227:O228">G227+J227</f>
        <v>5000</v>
      </c>
      <c r="N227" s="175">
        <f t="shared" si="155"/>
        <v>0</v>
      </c>
      <c r="O227" s="175">
        <f t="shared" si="155"/>
        <v>0</v>
      </c>
      <c r="P227" s="175">
        <v>0</v>
      </c>
      <c r="Q227" s="175"/>
      <c r="R227" s="175"/>
      <c r="S227" s="173">
        <f>S228</f>
        <v>4927</v>
      </c>
      <c r="T227" s="173">
        <f aca="true" t="shared" si="156" ref="T227:Z227">T228</f>
        <v>4927</v>
      </c>
      <c r="U227" s="217">
        <f t="shared" si="129"/>
        <v>100</v>
      </c>
      <c r="V227" s="173">
        <f t="shared" si="156"/>
        <v>0</v>
      </c>
      <c r="W227" s="173">
        <f t="shared" si="156"/>
        <v>0</v>
      </c>
      <c r="X227" s="167">
        <v>0</v>
      </c>
      <c r="Y227" s="173">
        <f t="shared" si="156"/>
        <v>0</v>
      </c>
      <c r="Z227" s="173">
        <f t="shared" si="156"/>
        <v>0</v>
      </c>
      <c r="AA227" s="167">
        <v>0</v>
      </c>
    </row>
    <row r="228" spans="1:27" ht="30" customHeight="1">
      <c r="A228" s="161"/>
      <c r="B228" s="174" t="s">
        <v>61</v>
      </c>
      <c r="C228" s="196" t="s">
        <v>322</v>
      </c>
      <c r="D228" s="196" t="s">
        <v>495</v>
      </c>
      <c r="E228" s="197" t="s">
        <v>416</v>
      </c>
      <c r="F228" s="170" t="s">
        <v>64</v>
      </c>
      <c r="G228" s="164">
        <f aca="true" t="shared" si="157" ref="G228:L228">G230</f>
        <v>170</v>
      </c>
      <c r="H228" s="164">
        <f t="shared" si="157"/>
        <v>0</v>
      </c>
      <c r="I228" s="164">
        <f t="shared" si="157"/>
        <v>0</v>
      </c>
      <c r="J228" s="164">
        <f t="shared" si="157"/>
        <v>0</v>
      </c>
      <c r="K228" s="164">
        <f t="shared" si="157"/>
        <v>0</v>
      </c>
      <c r="L228" s="164">
        <f t="shared" si="157"/>
        <v>0</v>
      </c>
      <c r="M228" s="165">
        <f t="shared" si="155"/>
        <v>170</v>
      </c>
      <c r="N228" s="165">
        <f t="shared" si="155"/>
        <v>0</v>
      </c>
      <c r="O228" s="165">
        <f t="shared" si="155"/>
        <v>0</v>
      </c>
      <c r="P228" s="164">
        <f>P230</f>
        <v>0</v>
      </c>
      <c r="Q228" s="164">
        <f>Q230</f>
        <v>0</v>
      </c>
      <c r="R228" s="164">
        <f>R230</f>
        <v>0</v>
      </c>
      <c r="S228" s="173">
        <f>S230+S231+S229</f>
        <v>4927</v>
      </c>
      <c r="T228" s="173">
        <f>T230+T231+T229</f>
        <v>4927</v>
      </c>
      <c r="U228" s="217">
        <f t="shared" si="129"/>
        <v>100</v>
      </c>
      <c r="V228" s="173">
        <f>V230+V231+V229</f>
        <v>0</v>
      </c>
      <c r="W228" s="173">
        <f>W230+W231+W229</f>
        <v>0</v>
      </c>
      <c r="X228" s="167">
        <v>0</v>
      </c>
      <c r="Y228" s="173">
        <f>Y230+Y231+Y229</f>
        <v>0</v>
      </c>
      <c r="Z228" s="173">
        <f>Z230+Z231+Z229</f>
        <v>0</v>
      </c>
      <c r="AA228" s="167">
        <v>0</v>
      </c>
    </row>
    <row r="229" spans="1:27" ht="70.5" customHeight="1">
      <c r="A229" s="161"/>
      <c r="B229" s="174" t="s">
        <v>349</v>
      </c>
      <c r="C229" s="196" t="s">
        <v>322</v>
      </c>
      <c r="D229" s="196" t="s">
        <v>495</v>
      </c>
      <c r="E229" s="197" t="s">
        <v>350</v>
      </c>
      <c r="F229" s="170"/>
      <c r="G229" s="164"/>
      <c r="H229" s="164"/>
      <c r="I229" s="164"/>
      <c r="J229" s="164"/>
      <c r="K229" s="164"/>
      <c r="L229" s="164"/>
      <c r="M229" s="165"/>
      <c r="N229" s="165"/>
      <c r="O229" s="165"/>
      <c r="P229" s="164"/>
      <c r="Q229" s="164"/>
      <c r="R229" s="164"/>
      <c r="S229" s="173">
        <v>213</v>
      </c>
      <c r="T229" s="173">
        <v>213</v>
      </c>
      <c r="U229" s="217">
        <f t="shared" si="129"/>
        <v>100</v>
      </c>
      <c r="V229" s="173">
        <v>0</v>
      </c>
      <c r="W229" s="173">
        <v>0</v>
      </c>
      <c r="X229" s="167">
        <v>0</v>
      </c>
      <c r="Y229" s="173">
        <v>0</v>
      </c>
      <c r="Z229" s="173">
        <v>0</v>
      </c>
      <c r="AA229" s="167">
        <v>0</v>
      </c>
    </row>
    <row r="230" spans="1:27" ht="42" customHeight="1">
      <c r="A230" s="161"/>
      <c r="B230" s="195" t="s">
        <v>417</v>
      </c>
      <c r="C230" s="196" t="s">
        <v>322</v>
      </c>
      <c r="D230" s="196" t="s">
        <v>495</v>
      </c>
      <c r="E230" s="197" t="s">
        <v>418</v>
      </c>
      <c r="F230" s="170"/>
      <c r="G230" s="171">
        <f aca="true" t="shared" si="158" ref="G230:L231">G231</f>
        <v>170</v>
      </c>
      <c r="H230" s="171">
        <f t="shared" si="158"/>
        <v>0</v>
      </c>
      <c r="I230" s="171">
        <f t="shared" si="158"/>
        <v>0</v>
      </c>
      <c r="J230" s="171">
        <f t="shared" si="158"/>
        <v>0</v>
      </c>
      <c r="K230" s="171">
        <f t="shared" si="158"/>
        <v>0</v>
      </c>
      <c r="L230" s="171">
        <f t="shared" si="158"/>
        <v>0</v>
      </c>
      <c r="M230" s="172">
        <f aca="true" t="shared" si="159" ref="M230:O234">G230+J230</f>
        <v>170</v>
      </c>
      <c r="N230" s="172">
        <f t="shared" si="159"/>
        <v>0</v>
      </c>
      <c r="O230" s="172">
        <f t="shared" si="159"/>
        <v>0</v>
      </c>
      <c r="P230" s="171">
        <f aca="true" t="shared" si="160" ref="P230:R231">P231</f>
        <v>0</v>
      </c>
      <c r="Q230" s="171">
        <f t="shared" si="160"/>
        <v>0</v>
      </c>
      <c r="R230" s="171">
        <f t="shared" si="160"/>
        <v>0</v>
      </c>
      <c r="S230" s="173">
        <v>4613</v>
      </c>
      <c r="T230" s="173">
        <v>4613</v>
      </c>
      <c r="U230" s="217">
        <f t="shared" si="129"/>
        <v>100</v>
      </c>
      <c r="V230" s="173">
        <v>0</v>
      </c>
      <c r="W230" s="173">
        <v>0</v>
      </c>
      <c r="X230" s="167">
        <v>0</v>
      </c>
      <c r="Y230" s="173">
        <v>0</v>
      </c>
      <c r="Z230" s="173">
        <v>0</v>
      </c>
      <c r="AA230" s="167">
        <v>0</v>
      </c>
    </row>
    <row r="231" spans="1:27" ht="27.75" customHeight="1">
      <c r="A231" s="161"/>
      <c r="B231" s="195" t="s">
        <v>419</v>
      </c>
      <c r="C231" s="196" t="s">
        <v>322</v>
      </c>
      <c r="D231" s="196" t="s">
        <v>495</v>
      </c>
      <c r="E231" s="197" t="s">
        <v>420</v>
      </c>
      <c r="F231" s="170"/>
      <c r="G231" s="171">
        <f t="shared" si="158"/>
        <v>170</v>
      </c>
      <c r="H231" s="171">
        <f t="shared" si="158"/>
        <v>0</v>
      </c>
      <c r="I231" s="171">
        <f t="shared" si="158"/>
        <v>0</v>
      </c>
      <c r="J231" s="171">
        <f t="shared" si="158"/>
        <v>0</v>
      </c>
      <c r="K231" s="171">
        <f t="shared" si="158"/>
        <v>0</v>
      </c>
      <c r="L231" s="171">
        <f t="shared" si="158"/>
        <v>0</v>
      </c>
      <c r="M231" s="172">
        <f t="shared" si="159"/>
        <v>170</v>
      </c>
      <c r="N231" s="172">
        <f t="shared" si="159"/>
        <v>0</v>
      </c>
      <c r="O231" s="172">
        <f t="shared" si="159"/>
        <v>0</v>
      </c>
      <c r="P231" s="171">
        <f t="shared" si="160"/>
        <v>0</v>
      </c>
      <c r="Q231" s="171">
        <f t="shared" si="160"/>
        <v>0</v>
      </c>
      <c r="R231" s="171">
        <f t="shared" si="160"/>
        <v>0</v>
      </c>
      <c r="S231" s="173">
        <v>101</v>
      </c>
      <c r="T231" s="173">
        <v>101</v>
      </c>
      <c r="U231" s="217">
        <f t="shared" si="129"/>
        <v>100</v>
      </c>
      <c r="V231" s="173">
        <v>0</v>
      </c>
      <c r="W231" s="173">
        <v>0</v>
      </c>
      <c r="X231" s="167">
        <v>0</v>
      </c>
      <c r="Y231" s="173">
        <v>0</v>
      </c>
      <c r="Z231" s="173">
        <v>0</v>
      </c>
      <c r="AA231" s="167">
        <v>0</v>
      </c>
    </row>
    <row r="232" spans="1:27" ht="18.75" customHeight="1">
      <c r="A232" s="186"/>
      <c r="B232" s="169" t="s">
        <v>242</v>
      </c>
      <c r="C232" s="196" t="s">
        <v>322</v>
      </c>
      <c r="D232" s="196" t="s">
        <v>495</v>
      </c>
      <c r="E232" s="197" t="s">
        <v>174</v>
      </c>
      <c r="F232" s="178"/>
      <c r="G232" s="172">
        <v>170</v>
      </c>
      <c r="H232" s="172">
        <v>0</v>
      </c>
      <c r="I232" s="172">
        <v>0</v>
      </c>
      <c r="J232" s="172"/>
      <c r="K232" s="172"/>
      <c r="L232" s="172"/>
      <c r="M232" s="172">
        <f t="shared" si="159"/>
        <v>170</v>
      </c>
      <c r="N232" s="172">
        <f t="shared" si="159"/>
        <v>0</v>
      </c>
      <c r="O232" s="172">
        <f t="shared" si="159"/>
        <v>0</v>
      </c>
      <c r="P232" s="172"/>
      <c r="Q232" s="172"/>
      <c r="R232" s="172"/>
      <c r="S232" s="173">
        <f>S233</f>
        <v>602.2789999999999</v>
      </c>
      <c r="T232" s="173">
        <f aca="true" t="shared" si="161" ref="T232:Z232">T233</f>
        <v>602.2789999999999</v>
      </c>
      <c r="U232" s="217">
        <f t="shared" si="129"/>
        <v>100</v>
      </c>
      <c r="V232" s="173">
        <f t="shared" si="161"/>
        <v>0</v>
      </c>
      <c r="W232" s="173">
        <f t="shared" si="161"/>
        <v>0</v>
      </c>
      <c r="X232" s="167">
        <v>0</v>
      </c>
      <c r="Y232" s="173">
        <f t="shared" si="161"/>
        <v>0</v>
      </c>
      <c r="Z232" s="173">
        <f t="shared" si="161"/>
        <v>0</v>
      </c>
      <c r="AA232" s="167">
        <v>0</v>
      </c>
    </row>
    <row r="233" spans="1:27" ht="27.75" customHeight="1">
      <c r="A233" s="186"/>
      <c r="B233" s="174" t="s">
        <v>61</v>
      </c>
      <c r="C233" s="196" t="s">
        <v>322</v>
      </c>
      <c r="D233" s="196" t="s">
        <v>495</v>
      </c>
      <c r="E233" s="197" t="s">
        <v>174</v>
      </c>
      <c r="F233" s="170" t="s">
        <v>64</v>
      </c>
      <c r="G233" s="164">
        <f aca="true" t="shared" si="162" ref="G233:L236">G234</f>
        <v>801</v>
      </c>
      <c r="H233" s="164">
        <f t="shared" si="162"/>
        <v>544.78</v>
      </c>
      <c r="I233" s="164">
        <f t="shared" si="162"/>
        <v>0</v>
      </c>
      <c r="J233" s="164">
        <f t="shared" si="162"/>
        <v>0</v>
      </c>
      <c r="K233" s="164">
        <f t="shared" si="162"/>
        <v>0</v>
      </c>
      <c r="L233" s="164">
        <f t="shared" si="162"/>
        <v>0</v>
      </c>
      <c r="M233" s="165">
        <f t="shared" si="159"/>
        <v>801</v>
      </c>
      <c r="N233" s="165">
        <f t="shared" si="159"/>
        <v>544.78</v>
      </c>
      <c r="O233" s="165">
        <f t="shared" si="159"/>
        <v>0</v>
      </c>
      <c r="P233" s="164">
        <f aca="true" t="shared" si="163" ref="P233:R236">P234</f>
        <v>0</v>
      </c>
      <c r="Q233" s="164">
        <f t="shared" si="163"/>
        <v>0</v>
      </c>
      <c r="R233" s="164">
        <f t="shared" si="163"/>
        <v>0</v>
      </c>
      <c r="S233" s="173">
        <f>S234+S236+S235</f>
        <v>602.2789999999999</v>
      </c>
      <c r="T233" s="173">
        <f>T234+T236+T235</f>
        <v>602.2789999999999</v>
      </c>
      <c r="U233" s="217">
        <f t="shared" si="129"/>
        <v>100</v>
      </c>
      <c r="V233" s="173">
        <f>V234+V236</f>
        <v>0</v>
      </c>
      <c r="W233" s="173">
        <f>W234+W236</f>
        <v>0</v>
      </c>
      <c r="X233" s="167">
        <v>0</v>
      </c>
      <c r="Y233" s="173">
        <f>Y234+Y236</f>
        <v>0</v>
      </c>
      <c r="Z233" s="173">
        <f>Z234+Z236</f>
        <v>0</v>
      </c>
      <c r="AA233" s="167">
        <v>0</v>
      </c>
    </row>
    <row r="234" spans="1:27" ht="62.25" customHeight="1">
      <c r="A234" s="186"/>
      <c r="B234" s="195" t="s">
        <v>21</v>
      </c>
      <c r="C234" s="196" t="s">
        <v>322</v>
      </c>
      <c r="D234" s="196" t="s">
        <v>495</v>
      </c>
      <c r="E234" s="197" t="s">
        <v>59</v>
      </c>
      <c r="F234" s="178"/>
      <c r="G234" s="188">
        <f aca="true" t="shared" si="164" ref="G234:L234">G236</f>
        <v>801</v>
      </c>
      <c r="H234" s="188">
        <f t="shared" si="164"/>
        <v>544.78</v>
      </c>
      <c r="I234" s="188">
        <f t="shared" si="164"/>
        <v>0</v>
      </c>
      <c r="J234" s="188">
        <f t="shared" si="164"/>
        <v>0</v>
      </c>
      <c r="K234" s="188">
        <f t="shared" si="164"/>
        <v>0</v>
      </c>
      <c r="L234" s="188">
        <f t="shared" si="164"/>
        <v>0</v>
      </c>
      <c r="M234" s="172">
        <f t="shared" si="159"/>
        <v>801</v>
      </c>
      <c r="N234" s="172">
        <f t="shared" si="159"/>
        <v>544.78</v>
      </c>
      <c r="O234" s="172">
        <f t="shared" si="159"/>
        <v>0</v>
      </c>
      <c r="P234" s="188">
        <f>P236</f>
        <v>0</v>
      </c>
      <c r="Q234" s="188">
        <f>Q236</f>
        <v>0</v>
      </c>
      <c r="R234" s="188">
        <f>R236</f>
        <v>0</v>
      </c>
      <c r="S234" s="173">
        <v>533.16</v>
      </c>
      <c r="T234" s="173">
        <v>533.16</v>
      </c>
      <c r="U234" s="217">
        <f t="shared" si="129"/>
        <v>100</v>
      </c>
      <c r="V234" s="173">
        <v>0</v>
      </c>
      <c r="W234" s="173">
        <v>0</v>
      </c>
      <c r="X234" s="167">
        <v>0</v>
      </c>
      <c r="Y234" s="173">
        <v>0</v>
      </c>
      <c r="Z234" s="173">
        <v>0</v>
      </c>
      <c r="AA234" s="167">
        <v>0</v>
      </c>
    </row>
    <row r="235" spans="1:27" ht="59.25" customHeight="1">
      <c r="A235" s="186"/>
      <c r="B235" s="195" t="s">
        <v>393</v>
      </c>
      <c r="C235" s="196" t="s">
        <v>322</v>
      </c>
      <c r="D235" s="196" t="s">
        <v>495</v>
      </c>
      <c r="E235" s="197" t="s">
        <v>580</v>
      </c>
      <c r="F235" s="178"/>
      <c r="G235" s="188"/>
      <c r="H235" s="188"/>
      <c r="I235" s="188"/>
      <c r="J235" s="188"/>
      <c r="K235" s="188"/>
      <c r="L235" s="188"/>
      <c r="M235" s="172"/>
      <c r="N235" s="172"/>
      <c r="O235" s="172"/>
      <c r="P235" s="188"/>
      <c r="Q235" s="188"/>
      <c r="R235" s="188"/>
      <c r="S235" s="173">
        <v>57.18</v>
      </c>
      <c r="T235" s="173">
        <v>57.18</v>
      </c>
      <c r="U235" s="217">
        <f t="shared" si="129"/>
        <v>100</v>
      </c>
      <c r="V235" s="173">
        <v>0</v>
      </c>
      <c r="W235" s="173">
        <v>0</v>
      </c>
      <c r="X235" s="167">
        <v>0</v>
      </c>
      <c r="Y235" s="173">
        <v>0</v>
      </c>
      <c r="Z235" s="173">
        <v>0</v>
      </c>
      <c r="AA235" s="167">
        <v>0</v>
      </c>
    </row>
    <row r="236" spans="1:27" ht="30.75" customHeight="1">
      <c r="A236" s="186"/>
      <c r="B236" s="169" t="s">
        <v>394</v>
      </c>
      <c r="C236" s="196" t="s">
        <v>322</v>
      </c>
      <c r="D236" s="196" t="s">
        <v>495</v>
      </c>
      <c r="E236" s="197" t="s">
        <v>421</v>
      </c>
      <c r="F236" s="178"/>
      <c r="G236" s="188">
        <f t="shared" si="162"/>
        <v>801</v>
      </c>
      <c r="H236" s="188">
        <f t="shared" si="162"/>
        <v>544.78</v>
      </c>
      <c r="I236" s="188">
        <f t="shared" si="162"/>
        <v>0</v>
      </c>
      <c r="J236" s="188">
        <f t="shared" si="162"/>
        <v>0</v>
      </c>
      <c r="K236" s="188">
        <f t="shared" si="162"/>
        <v>0</v>
      </c>
      <c r="L236" s="188">
        <f t="shared" si="162"/>
        <v>0</v>
      </c>
      <c r="M236" s="172">
        <f aca="true" t="shared" si="165" ref="M236:O237">G236+J236</f>
        <v>801</v>
      </c>
      <c r="N236" s="172">
        <f t="shared" si="165"/>
        <v>544.78</v>
      </c>
      <c r="O236" s="172">
        <f t="shared" si="165"/>
        <v>0</v>
      </c>
      <c r="P236" s="188">
        <f t="shared" si="163"/>
        <v>0</v>
      </c>
      <c r="Q236" s="188">
        <f t="shared" si="163"/>
        <v>0</v>
      </c>
      <c r="R236" s="188">
        <f t="shared" si="163"/>
        <v>0</v>
      </c>
      <c r="S236" s="173">
        <v>11.939</v>
      </c>
      <c r="T236" s="173">
        <v>11.939</v>
      </c>
      <c r="U236" s="217">
        <f t="shared" si="129"/>
        <v>100</v>
      </c>
      <c r="V236" s="173">
        <v>0</v>
      </c>
      <c r="W236" s="173">
        <v>0</v>
      </c>
      <c r="X236" s="167">
        <v>0</v>
      </c>
      <c r="Y236" s="173">
        <v>0</v>
      </c>
      <c r="Z236" s="173">
        <v>0</v>
      </c>
      <c r="AA236" s="167">
        <v>0</v>
      </c>
    </row>
    <row r="237" spans="1:27" ht="48.75" customHeight="1" hidden="1">
      <c r="A237" s="186"/>
      <c r="B237" s="169" t="s">
        <v>100</v>
      </c>
      <c r="C237" s="196" t="s">
        <v>322</v>
      </c>
      <c r="D237" s="196" t="s">
        <v>495</v>
      </c>
      <c r="E237" s="197" t="s">
        <v>580</v>
      </c>
      <c r="F237" s="178"/>
      <c r="G237" s="175">
        <v>801</v>
      </c>
      <c r="H237" s="175">
        <v>544.78</v>
      </c>
      <c r="I237" s="175">
        <v>0</v>
      </c>
      <c r="J237" s="172"/>
      <c r="K237" s="172"/>
      <c r="L237" s="172"/>
      <c r="M237" s="172">
        <f t="shared" si="165"/>
        <v>801</v>
      </c>
      <c r="N237" s="172">
        <f t="shared" si="165"/>
        <v>544.78</v>
      </c>
      <c r="O237" s="172">
        <f t="shared" si="165"/>
        <v>0</v>
      </c>
      <c r="P237" s="172"/>
      <c r="Q237" s="172"/>
      <c r="R237" s="172"/>
      <c r="S237" s="198"/>
      <c r="T237" s="198"/>
      <c r="U237" s="217" t="e">
        <f t="shared" si="129"/>
        <v>#DIV/0!</v>
      </c>
      <c r="V237" s="198"/>
      <c r="W237" s="215"/>
      <c r="X237" s="167">
        <v>0</v>
      </c>
      <c r="Y237" s="198"/>
      <c r="Z237" s="215"/>
      <c r="AA237" s="167">
        <v>0</v>
      </c>
    </row>
    <row r="238" spans="1:27" ht="17.25" customHeight="1">
      <c r="A238" s="161"/>
      <c r="B238" s="162" t="s">
        <v>500</v>
      </c>
      <c r="C238" s="170" t="s">
        <v>322</v>
      </c>
      <c r="D238" s="163" t="s">
        <v>501</v>
      </c>
      <c r="E238" s="163"/>
      <c r="F238" s="163"/>
      <c r="G238" s="175"/>
      <c r="H238" s="175"/>
      <c r="I238" s="175"/>
      <c r="J238" s="172"/>
      <c r="K238" s="172"/>
      <c r="L238" s="172"/>
      <c r="M238" s="172"/>
      <c r="N238" s="172"/>
      <c r="O238" s="172"/>
      <c r="P238" s="172"/>
      <c r="Q238" s="172"/>
      <c r="R238" s="172"/>
      <c r="S238" s="166">
        <f>S239+S241+S248</f>
        <v>13537.528999999999</v>
      </c>
      <c r="T238" s="166">
        <f aca="true" t="shared" si="166" ref="T238:Z238">T239+T241+T248</f>
        <v>12091.547999999999</v>
      </c>
      <c r="U238" s="216">
        <f t="shared" si="129"/>
        <v>89.31872278907029</v>
      </c>
      <c r="V238" s="166">
        <f t="shared" si="166"/>
        <v>0</v>
      </c>
      <c r="W238" s="166">
        <f t="shared" si="166"/>
        <v>0</v>
      </c>
      <c r="X238" s="218">
        <v>0</v>
      </c>
      <c r="Y238" s="166">
        <f t="shared" si="166"/>
        <v>0</v>
      </c>
      <c r="Z238" s="166">
        <f t="shared" si="166"/>
        <v>0</v>
      </c>
      <c r="AA238" s="218">
        <v>0</v>
      </c>
    </row>
    <row r="239" spans="1:27" ht="39" customHeight="1">
      <c r="A239" s="161"/>
      <c r="B239" s="169" t="s">
        <v>422</v>
      </c>
      <c r="C239" s="170" t="s">
        <v>322</v>
      </c>
      <c r="D239" s="170" t="s">
        <v>501</v>
      </c>
      <c r="E239" s="170" t="s">
        <v>411</v>
      </c>
      <c r="F239" s="163"/>
      <c r="G239" s="199" t="e">
        <f>G240+#REF!</f>
        <v>#REF!</v>
      </c>
      <c r="H239" s="199" t="e">
        <f>H240+#REF!</f>
        <v>#REF!</v>
      </c>
      <c r="I239" s="199" t="e">
        <f>I240+#REF!</f>
        <v>#REF!</v>
      </c>
      <c r="J239" s="199" t="e">
        <f>J240+#REF!</f>
        <v>#REF!</v>
      </c>
      <c r="K239" s="199" t="e">
        <f>K240+#REF!</f>
        <v>#REF!</v>
      </c>
      <c r="L239" s="199" t="e">
        <f>L240+#REF!</f>
        <v>#REF!</v>
      </c>
      <c r="M239" s="165" t="e">
        <f>M240+#REF!+#REF!</f>
        <v>#REF!</v>
      </c>
      <c r="N239" s="165" t="e">
        <f>N240+#REF!+#REF!</f>
        <v>#REF!</v>
      </c>
      <c r="O239" s="165" t="e">
        <f>O240+#REF!+#REF!</f>
        <v>#REF!</v>
      </c>
      <c r="P239" s="165" t="e">
        <f>P240+#REF!+#REF!</f>
        <v>#REF!</v>
      </c>
      <c r="Q239" s="165" t="e">
        <f>Q240+#REF!+#REF!</f>
        <v>#REF!</v>
      </c>
      <c r="R239" s="165" t="e">
        <f>R240+#REF!+#REF!</f>
        <v>#REF!</v>
      </c>
      <c r="S239" s="173">
        <f>S240</f>
        <v>5719.504</v>
      </c>
      <c r="T239" s="173">
        <f aca="true" t="shared" si="167" ref="T239:Z239">T240</f>
        <v>4683.14</v>
      </c>
      <c r="U239" s="217">
        <f t="shared" si="129"/>
        <v>81.8801770223432</v>
      </c>
      <c r="V239" s="173">
        <f t="shared" si="167"/>
        <v>0</v>
      </c>
      <c r="W239" s="173">
        <f t="shared" si="167"/>
        <v>0</v>
      </c>
      <c r="X239" s="167">
        <v>0</v>
      </c>
      <c r="Y239" s="173">
        <f t="shared" si="167"/>
        <v>0</v>
      </c>
      <c r="Z239" s="173">
        <f t="shared" si="167"/>
        <v>0</v>
      </c>
      <c r="AA239" s="167">
        <v>0</v>
      </c>
    </row>
    <row r="240" spans="1:27" ht="30.75" customHeight="1">
      <c r="A240" s="161"/>
      <c r="B240" s="174" t="s">
        <v>61</v>
      </c>
      <c r="C240" s="170" t="s">
        <v>322</v>
      </c>
      <c r="D240" s="170" t="s">
        <v>501</v>
      </c>
      <c r="E240" s="170" t="s">
        <v>423</v>
      </c>
      <c r="F240" s="170" t="s">
        <v>64</v>
      </c>
      <c r="G240" s="171">
        <f aca="true" t="shared" si="168" ref="G240:L240">G241</f>
        <v>27704</v>
      </c>
      <c r="H240" s="171">
        <f t="shared" si="168"/>
        <v>0</v>
      </c>
      <c r="I240" s="171">
        <f t="shared" si="168"/>
        <v>0</v>
      </c>
      <c r="J240" s="171">
        <f t="shared" si="168"/>
        <v>-1552.99999</v>
      </c>
      <c r="K240" s="171">
        <f t="shared" si="168"/>
        <v>0</v>
      </c>
      <c r="L240" s="171">
        <f t="shared" si="168"/>
        <v>0</v>
      </c>
      <c r="M240" s="172">
        <f aca="true" t="shared" si="169" ref="M240:O241">G240+J240</f>
        <v>26151.00001</v>
      </c>
      <c r="N240" s="172">
        <f t="shared" si="169"/>
        <v>0</v>
      </c>
      <c r="O240" s="172">
        <f t="shared" si="169"/>
        <v>0</v>
      </c>
      <c r="P240" s="171">
        <f>P241</f>
        <v>-323</v>
      </c>
      <c r="Q240" s="171">
        <f>Q241</f>
        <v>0</v>
      </c>
      <c r="R240" s="171">
        <f>R241</f>
        <v>0</v>
      </c>
      <c r="S240" s="173">
        <v>5719.504</v>
      </c>
      <c r="T240" s="173">
        <v>4683.14</v>
      </c>
      <c r="U240" s="217">
        <f t="shared" si="129"/>
        <v>81.8801770223432</v>
      </c>
      <c r="V240" s="173">
        <v>0</v>
      </c>
      <c r="W240" s="173">
        <v>0</v>
      </c>
      <c r="X240" s="167">
        <v>0</v>
      </c>
      <c r="Y240" s="173">
        <v>0</v>
      </c>
      <c r="Z240" s="173">
        <v>0</v>
      </c>
      <c r="AA240" s="167">
        <v>0</v>
      </c>
    </row>
    <row r="241" spans="1:27" ht="18" customHeight="1">
      <c r="A241" s="161"/>
      <c r="B241" s="169" t="s">
        <v>500</v>
      </c>
      <c r="C241" s="170" t="s">
        <v>322</v>
      </c>
      <c r="D241" s="170" t="s">
        <v>501</v>
      </c>
      <c r="E241" s="170" t="s">
        <v>502</v>
      </c>
      <c r="F241" s="170"/>
      <c r="G241" s="175">
        <v>27704</v>
      </c>
      <c r="H241" s="175">
        <v>0</v>
      </c>
      <c r="I241" s="175">
        <v>0</v>
      </c>
      <c r="J241" s="172">
        <v>-1552.99999</v>
      </c>
      <c r="K241" s="172"/>
      <c r="L241" s="172"/>
      <c r="M241" s="172">
        <f t="shared" si="169"/>
        <v>26151.00001</v>
      </c>
      <c r="N241" s="172">
        <f t="shared" si="169"/>
        <v>0</v>
      </c>
      <c r="O241" s="172">
        <f t="shared" si="169"/>
        <v>0</v>
      </c>
      <c r="P241" s="172">
        <v>-323</v>
      </c>
      <c r="Q241" s="172"/>
      <c r="R241" s="172"/>
      <c r="S241" s="173">
        <f>S242</f>
        <v>7350.169</v>
      </c>
      <c r="T241" s="173">
        <f aca="true" t="shared" si="170" ref="T241:Z241">T242</f>
        <v>6940.552</v>
      </c>
      <c r="U241" s="217">
        <f t="shared" si="129"/>
        <v>94.4271077304481</v>
      </c>
      <c r="V241" s="173">
        <f t="shared" si="170"/>
        <v>0</v>
      </c>
      <c r="W241" s="173">
        <f t="shared" si="170"/>
        <v>0</v>
      </c>
      <c r="X241" s="167">
        <v>0</v>
      </c>
      <c r="Y241" s="173">
        <f t="shared" si="170"/>
        <v>0</v>
      </c>
      <c r="Z241" s="173">
        <f t="shared" si="170"/>
        <v>0</v>
      </c>
      <c r="AA241" s="167">
        <v>0</v>
      </c>
    </row>
    <row r="242" spans="1:27" ht="32.25" customHeight="1">
      <c r="A242" s="161"/>
      <c r="B242" s="174" t="s">
        <v>61</v>
      </c>
      <c r="C242" s="170" t="s">
        <v>322</v>
      </c>
      <c r="D242" s="170" t="s">
        <v>501</v>
      </c>
      <c r="E242" s="170" t="s">
        <v>502</v>
      </c>
      <c r="F242" s="170" t="s">
        <v>64</v>
      </c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3">
        <f>S244+S245</f>
        <v>7350.169</v>
      </c>
      <c r="T242" s="173">
        <f aca="true" t="shared" si="171" ref="T242:Y242">T244+T245</f>
        <v>6940.552</v>
      </c>
      <c r="U242" s="217">
        <f t="shared" si="129"/>
        <v>94.4271077304481</v>
      </c>
      <c r="V242" s="173">
        <f t="shared" si="171"/>
        <v>0</v>
      </c>
      <c r="W242" s="173">
        <f t="shared" si="171"/>
        <v>0</v>
      </c>
      <c r="X242" s="173">
        <f t="shared" si="171"/>
        <v>0</v>
      </c>
      <c r="Y242" s="173">
        <f t="shared" si="171"/>
        <v>0</v>
      </c>
      <c r="Z242" s="215"/>
      <c r="AA242" s="167">
        <v>0</v>
      </c>
    </row>
    <row r="243" spans="1:27" ht="17.25" customHeight="1">
      <c r="A243" s="161"/>
      <c r="B243" s="169" t="s">
        <v>503</v>
      </c>
      <c r="C243" s="170" t="s">
        <v>322</v>
      </c>
      <c r="D243" s="170" t="s">
        <v>501</v>
      </c>
      <c r="E243" s="170" t="s">
        <v>504</v>
      </c>
      <c r="F243" s="170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3">
        <f>S244</f>
        <v>1868.969</v>
      </c>
      <c r="T243" s="173">
        <f aca="true" t="shared" si="172" ref="T243:Z243">T244</f>
        <v>1868.969</v>
      </c>
      <c r="U243" s="217">
        <f t="shared" si="129"/>
        <v>100</v>
      </c>
      <c r="V243" s="173">
        <f t="shared" si="172"/>
        <v>0</v>
      </c>
      <c r="W243" s="173">
        <f t="shared" si="172"/>
        <v>0</v>
      </c>
      <c r="X243" s="167">
        <v>0</v>
      </c>
      <c r="Y243" s="173">
        <f t="shared" si="172"/>
        <v>0</v>
      </c>
      <c r="Z243" s="173">
        <f t="shared" si="172"/>
        <v>0</v>
      </c>
      <c r="AA243" s="167">
        <v>0</v>
      </c>
    </row>
    <row r="244" spans="1:27" ht="37.5" customHeight="1">
      <c r="A244" s="161"/>
      <c r="B244" s="174" t="s">
        <v>61</v>
      </c>
      <c r="C244" s="170" t="s">
        <v>322</v>
      </c>
      <c r="D244" s="170" t="s">
        <v>501</v>
      </c>
      <c r="E244" s="170" t="s">
        <v>505</v>
      </c>
      <c r="F244" s="170" t="s">
        <v>64</v>
      </c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3">
        <v>1868.969</v>
      </c>
      <c r="T244" s="173">
        <v>1868.969</v>
      </c>
      <c r="U244" s="217">
        <f t="shared" si="129"/>
        <v>100</v>
      </c>
      <c r="V244" s="173">
        <v>0</v>
      </c>
      <c r="W244" s="173">
        <v>0</v>
      </c>
      <c r="X244" s="167">
        <v>0</v>
      </c>
      <c r="Y244" s="173">
        <v>0</v>
      </c>
      <c r="Z244" s="173">
        <v>0</v>
      </c>
      <c r="AA244" s="167">
        <v>0</v>
      </c>
    </row>
    <row r="245" spans="1:27" ht="36" customHeight="1">
      <c r="A245" s="161"/>
      <c r="B245" s="177" t="s">
        <v>506</v>
      </c>
      <c r="C245" s="170" t="s">
        <v>322</v>
      </c>
      <c r="D245" s="170" t="s">
        <v>501</v>
      </c>
      <c r="E245" s="170" t="s">
        <v>507</v>
      </c>
      <c r="F245" s="170"/>
      <c r="G245" s="164" t="e">
        <f aca="true" t="shared" si="173" ref="G245:L245">G252+G259</f>
        <v>#REF!</v>
      </c>
      <c r="H245" s="164" t="e">
        <f t="shared" si="173"/>
        <v>#REF!</v>
      </c>
      <c r="I245" s="164" t="e">
        <f t="shared" si="173"/>
        <v>#REF!</v>
      </c>
      <c r="J245" s="164" t="e">
        <f t="shared" si="173"/>
        <v>#REF!</v>
      </c>
      <c r="K245" s="164" t="e">
        <f t="shared" si="173"/>
        <v>#REF!</v>
      </c>
      <c r="L245" s="164" t="e">
        <f t="shared" si="173"/>
        <v>#REF!</v>
      </c>
      <c r="M245" s="165" t="e">
        <f>G245+J245</f>
        <v>#REF!</v>
      </c>
      <c r="N245" s="165" t="e">
        <f>H245+K245</f>
        <v>#REF!</v>
      </c>
      <c r="O245" s="172" t="e">
        <f>I245+L245</f>
        <v>#REF!</v>
      </c>
      <c r="P245" s="164" t="e">
        <f>P252+P259</f>
        <v>#REF!</v>
      </c>
      <c r="Q245" s="164" t="e">
        <f>Q252+Q259</f>
        <v>#REF!</v>
      </c>
      <c r="R245" s="164" t="e">
        <f>R252+R259</f>
        <v>#REF!</v>
      </c>
      <c r="S245" s="173">
        <f>S246+S247</f>
        <v>5481.2</v>
      </c>
      <c r="T245" s="173">
        <f aca="true" t="shared" si="174" ref="T245:AA245">T246+T247</f>
        <v>5071.583</v>
      </c>
      <c r="U245" s="217">
        <f t="shared" si="129"/>
        <v>92.52687367729693</v>
      </c>
      <c r="V245" s="173">
        <f t="shared" si="174"/>
        <v>0</v>
      </c>
      <c r="W245" s="173">
        <f t="shared" si="174"/>
        <v>0</v>
      </c>
      <c r="X245" s="173">
        <f t="shared" si="174"/>
        <v>0</v>
      </c>
      <c r="Y245" s="173">
        <f t="shared" si="174"/>
        <v>0</v>
      </c>
      <c r="Z245" s="173">
        <f t="shared" si="174"/>
        <v>0</v>
      </c>
      <c r="AA245" s="173">
        <f t="shared" si="174"/>
        <v>0</v>
      </c>
    </row>
    <row r="246" spans="1:27" ht="32.25" customHeight="1">
      <c r="A246" s="186"/>
      <c r="B246" s="174" t="s">
        <v>61</v>
      </c>
      <c r="C246" s="170" t="s">
        <v>322</v>
      </c>
      <c r="D246" s="170" t="s">
        <v>501</v>
      </c>
      <c r="E246" s="170" t="s">
        <v>507</v>
      </c>
      <c r="F246" s="170" t="s">
        <v>64</v>
      </c>
      <c r="G246" s="164"/>
      <c r="H246" s="164"/>
      <c r="I246" s="164"/>
      <c r="J246" s="164"/>
      <c r="K246" s="164"/>
      <c r="L246" s="164"/>
      <c r="M246" s="165"/>
      <c r="N246" s="165"/>
      <c r="O246" s="172"/>
      <c r="P246" s="164"/>
      <c r="Q246" s="164"/>
      <c r="R246" s="164"/>
      <c r="S246" s="173">
        <v>5181.2</v>
      </c>
      <c r="T246" s="173">
        <v>4771.583</v>
      </c>
      <c r="U246" s="217">
        <f t="shared" si="129"/>
        <v>92.09416737435343</v>
      </c>
      <c r="V246" s="173">
        <v>0</v>
      </c>
      <c r="W246" s="173">
        <v>0</v>
      </c>
      <c r="X246" s="167">
        <v>0</v>
      </c>
      <c r="Y246" s="173">
        <v>0</v>
      </c>
      <c r="Z246" s="173">
        <v>0</v>
      </c>
      <c r="AA246" s="167">
        <v>0</v>
      </c>
    </row>
    <row r="247" spans="1:27" ht="23.25" customHeight="1">
      <c r="A247" s="186"/>
      <c r="B247" s="174" t="s">
        <v>62</v>
      </c>
      <c r="C247" s="170" t="s">
        <v>322</v>
      </c>
      <c r="D247" s="170" t="s">
        <v>501</v>
      </c>
      <c r="E247" s="170" t="s">
        <v>507</v>
      </c>
      <c r="F247" s="170" t="s">
        <v>65</v>
      </c>
      <c r="G247" s="164"/>
      <c r="H247" s="164"/>
      <c r="I247" s="164"/>
      <c r="J247" s="164"/>
      <c r="K247" s="164"/>
      <c r="L247" s="164"/>
      <c r="M247" s="165"/>
      <c r="N247" s="165"/>
      <c r="O247" s="172"/>
      <c r="P247" s="164"/>
      <c r="Q247" s="164"/>
      <c r="R247" s="164"/>
      <c r="S247" s="173">
        <v>300</v>
      </c>
      <c r="T247" s="173">
        <v>300</v>
      </c>
      <c r="U247" s="217">
        <f t="shared" si="129"/>
        <v>100</v>
      </c>
      <c r="V247" s="173">
        <v>0</v>
      </c>
      <c r="W247" s="173">
        <v>0</v>
      </c>
      <c r="X247" s="167">
        <v>0</v>
      </c>
      <c r="Y247" s="173">
        <v>0</v>
      </c>
      <c r="Z247" s="173">
        <v>0</v>
      </c>
      <c r="AA247" s="167">
        <v>0</v>
      </c>
    </row>
    <row r="248" spans="1:27" ht="20.25" customHeight="1">
      <c r="A248" s="186"/>
      <c r="B248" s="169" t="s">
        <v>242</v>
      </c>
      <c r="C248" s="170" t="s">
        <v>322</v>
      </c>
      <c r="D248" s="170" t="s">
        <v>501</v>
      </c>
      <c r="E248" s="170" t="s">
        <v>174</v>
      </c>
      <c r="F248" s="170"/>
      <c r="G248" s="164"/>
      <c r="H248" s="164"/>
      <c r="I248" s="164"/>
      <c r="J248" s="164"/>
      <c r="K248" s="164"/>
      <c r="L248" s="164"/>
      <c r="M248" s="165"/>
      <c r="N248" s="165"/>
      <c r="O248" s="172"/>
      <c r="P248" s="164"/>
      <c r="Q248" s="164"/>
      <c r="R248" s="164"/>
      <c r="S248" s="189">
        <f aca="true" t="shared" si="175" ref="S248:Z249">S249</f>
        <v>467.856</v>
      </c>
      <c r="T248" s="189">
        <f t="shared" si="175"/>
        <v>467.856</v>
      </c>
      <c r="U248" s="217">
        <f t="shared" si="129"/>
        <v>100</v>
      </c>
      <c r="V248" s="189">
        <f t="shared" si="175"/>
        <v>0</v>
      </c>
      <c r="W248" s="189">
        <f t="shared" si="175"/>
        <v>0</v>
      </c>
      <c r="X248" s="167">
        <v>0</v>
      </c>
      <c r="Y248" s="189">
        <f t="shared" si="175"/>
        <v>0</v>
      </c>
      <c r="Z248" s="189">
        <f t="shared" si="175"/>
        <v>0</v>
      </c>
      <c r="AA248" s="167">
        <v>0</v>
      </c>
    </row>
    <row r="249" spans="1:27" ht="29.25" customHeight="1">
      <c r="A249" s="186"/>
      <c r="B249" s="169" t="s">
        <v>424</v>
      </c>
      <c r="C249" s="170" t="s">
        <v>322</v>
      </c>
      <c r="D249" s="170" t="s">
        <v>501</v>
      </c>
      <c r="E249" s="170" t="s">
        <v>415</v>
      </c>
      <c r="F249" s="163"/>
      <c r="G249" s="164"/>
      <c r="H249" s="164"/>
      <c r="I249" s="164"/>
      <c r="J249" s="164"/>
      <c r="K249" s="164"/>
      <c r="L249" s="164"/>
      <c r="M249" s="165"/>
      <c r="N249" s="165"/>
      <c r="O249" s="172"/>
      <c r="P249" s="164"/>
      <c r="Q249" s="164"/>
      <c r="R249" s="164"/>
      <c r="S249" s="189">
        <f t="shared" si="175"/>
        <v>467.856</v>
      </c>
      <c r="T249" s="189">
        <f t="shared" si="175"/>
        <v>467.856</v>
      </c>
      <c r="U249" s="217">
        <f t="shared" si="129"/>
        <v>100</v>
      </c>
      <c r="V249" s="189">
        <f t="shared" si="175"/>
        <v>0</v>
      </c>
      <c r="W249" s="189">
        <f t="shared" si="175"/>
        <v>0</v>
      </c>
      <c r="X249" s="167">
        <v>0</v>
      </c>
      <c r="Y249" s="189">
        <f t="shared" si="175"/>
        <v>0</v>
      </c>
      <c r="Z249" s="189">
        <f t="shared" si="175"/>
        <v>0</v>
      </c>
      <c r="AA249" s="167">
        <v>0</v>
      </c>
    </row>
    <row r="250" spans="1:27" ht="31.5" customHeight="1">
      <c r="A250" s="186"/>
      <c r="B250" s="174" t="s">
        <v>61</v>
      </c>
      <c r="C250" s="170" t="s">
        <v>322</v>
      </c>
      <c r="D250" s="170" t="s">
        <v>501</v>
      </c>
      <c r="E250" s="170" t="s">
        <v>415</v>
      </c>
      <c r="F250" s="170" t="s">
        <v>64</v>
      </c>
      <c r="G250" s="164"/>
      <c r="H250" s="164"/>
      <c r="I250" s="164"/>
      <c r="J250" s="164"/>
      <c r="K250" s="164"/>
      <c r="L250" s="164"/>
      <c r="M250" s="165"/>
      <c r="N250" s="165"/>
      <c r="O250" s="172"/>
      <c r="P250" s="164"/>
      <c r="Q250" s="164"/>
      <c r="R250" s="164"/>
      <c r="S250" s="200">
        <v>467.856</v>
      </c>
      <c r="T250" s="189">
        <v>467.856</v>
      </c>
      <c r="U250" s="217">
        <f t="shared" si="129"/>
        <v>100</v>
      </c>
      <c r="V250" s="189">
        <v>0</v>
      </c>
      <c r="W250" s="189">
        <v>0</v>
      </c>
      <c r="X250" s="167">
        <v>0</v>
      </c>
      <c r="Y250" s="189">
        <v>0</v>
      </c>
      <c r="Z250" s="189">
        <v>0</v>
      </c>
      <c r="AA250" s="167">
        <v>0</v>
      </c>
    </row>
    <row r="251" spans="1:27" ht="17.25" customHeight="1">
      <c r="A251" s="161"/>
      <c r="B251" s="168" t="s">
        <v>508</v>
      </c>
      <c r="C251" s="163" t="s">
        <v>322</v>
      </c>
      <c r="D251" s="163" t="s">
        <v>509</v>
      </c>
      <c r="E251" s="163"/>
      <c r="F251" s="163"/>
      <c r="G251" s="164"/>
      <c r="H251" s="164"/>
      <c r="I251" s="164"/>
      <c r="J251" s="164"/>
      <c r="K251" s="164"/>
      <c r="L251" s="164"/>
      <c r="M251" s="165"/>
      <c r="N251" s="165"/>
      <c r="O251" s="172"/>
      <c r="P251" s="164"/>
      <c r="Q251" s="164"/>
      <c r="R251" s="164"/>
      <c r="S251" s="166">
        <f>S252+S256</f>
        <v>496</v>
      </c>
      <c r="T251" s="166">
        <f aca="true" t="shared" si="176" ref="T251:Z251">T252+T256</f>
        <v>492.94</v>
      </c>
      <c r="U251" s="216">
        <f t="shared" si="129"/>
        <v>99.38306451612902</v>
      </c>
      <c r="V251" s="166">
        <f t="shared" si="176"/>
        <v>0</v>
      </c>
      <c r="W251" s="166">
        <f t="shared" si="176"/>
        <v>0</v>
      </c>
      <c r="X251" s="218">
        <v>0</v>
      </c>
      <c r="Y251" s="166">
        <f t="shared" si="176"/>
        <v>0</v>
      </c>
      <c r="Z251" s="166">
        <f t="shared" si="176"/>
        <v>0</v>
      </c>
      <c r="AA251" s="218">
        <v>0</v>
      </c>
    </row>
    <row r="252" spans="1:27" ht="16.5" customHeight="1">
      <c r="A252" s="161"/>
      <c r="B252" s="174" t="s">
        <v>102</v>
      </c>
      <c r="C252" s="170" t="s">
        <v>322</v>
      </c>
      <c r="D252" s="170" t="s">
        <v>509</v>
      </c>
      <c r="E252" s="170" t="s">
        <v>510</v>
      </c>
      <c r="F252" s="170"/>
      <c r="G252" s="171">
        <f aca="true" t="shared" si="177" ref="G252:L252">G253+G257</f>
        <v>4051</v>
      </c>
      <c r="H252" s="171">
        <f t="shared" si="177"/>
        <v>0</v>
      </c>
      <c r="I252" s="171">
        <f t="shared" si="177"/>
        <v>0</v>
      </c>
      <c r="J252" s="171">
        <f t="shared" si="177"/>
        <v>568</v>
      </c>
      <c r="K252" s="171">
        <f t="shared" si="177"/>
        <v>0</v>
      </c>
      <c r="L252" s="171">
        <f t="shared" si="177"/>
        <v>0</v>
      </c>
      <c r="M252" s="172">
        <f aca="true" t="shared" si="178" ref="M252:O254">G252+J252</f>
        <v>4619</v>
      </c>
      <c r="N252" s="172">
        <f t="shared" si="178"/>
        <v>0</v>
      </c>
      <c r="O252" s="172">
        <f t="shared" si="178"/>
        <v>0</v>
      </c>
      <c r="P252" s="171">
        <f>P253+P257</f>
        <v>0</v>
      </c>
      <c r="Q252" s="171">
        <f>Q253+Q257</f>
        <v>0</v>
      </c>
      <c r="R252" s="171">
        <f>R253+R257</f>
        <v>0</v>
      </c>
      <c r="S252" s="173">
        <f aca="true" t="shared" si="179" ref="S252:Z253">S253</f>
        <v>300</v>
      </c>
      <c r="T252" s="173">
        <f t="shared" si="179"/>
        <v>300</v>
      </c>
      <c r="U252" s="217">
        <f t="shared" si="129"/>
        <v>100</v>
      </c>
      <c r="V252" s="173">
        <f t="shared" si="179"/>
        <v>0</v>
      </c>
      <c r="W252" s="173">
        <f t="shared" si="179"/>
        <v>0</v>
      </c>
      <c r="X252" s="167">
        <v>0</v>
      </c>
      <c r="Y252" s="173">
        <f t="shared" si="179"/>
        <v>0</v>
      </c>
      <c r="Z252" s="173">
        <f t="shared" si="179"/>
        <v>0</v>
      </c>
      <c r="AA252" s="167">
        <v>0</v>
      </c>
    </row>
    <row r="253" spans="1:27" ht="21" customHeight="1">
      <c r="A253" s="161"/>
      <c r="B253" s="174" t="s">
        <v>115</v>
      </c>
      <c r="C253" s="170" t="s">
        <v>322</v>
      </c>
      <c r="D253" s="170" t="s">
        <v>509</v>
      </c>
      <c r="E253" s="170" t="s">
        <v>511</v>
      </c>
      <c r="F253" s="170"/>
      <c r="G253" s="188">
        <f aca="true" t="shared" si="180" ref="G253:L253">G254</f>
        <v>2614</v>
      </c>
      <c r="H253" s="188">
        <f t="shared" si="180"/>
        <v>0</v>
      </c>
      <c r="I253" s="188">
        <f t="shared" si="180"/>
        <v>0</v>
      </c>
      <c r="J253" s="188">
        <f t="shared" si="180"/>
        <v>568</v>
      </c>
      <c r="K253" s="188">
        <f t="shared" si="180"/>
        <v>0</v>
      </c>
      <c r="L253" s="188">
        <f t="shared" si="180"/>
        <v>0</v>
      </c>
      <c r="M253" s="172">
        <f t="shared" si="178"/>
        <v>3182</v>
      </c>
      <c r="N253" s="172">
        <f t="shared" si="178"/>
        <v>0</v>
      </c>
      <c r="O253" s="172">
        <f t="shared" si="178"/>
        <v>0</v>
      </c>
      <c r="P253" s="188">
        <f>P254</f>
        <v>0</v>
      </c>
      <c r="Q253" s="188">
        <f>Q254</f>
        <v>0</v>
      </c>
      <c r="R253" s="188">
        <f>R254</f>
        <v>0</v>
      </c>
      <c r="S253" s="173">
        <f t="shared" si="179"/>
        <v>300</v>
      </c>
      <c r="T253" s="173">
        <f t="shared" si="179"/>
        <v>300</v>
      </c>
      <c r="U253" s="217">
        <f t="shared" si="129"/>
        <v>100</v>
      </c>
      <c r="V253" s="173">
        <f t="shared" si="179"/>
        <v>0</v>
      </c>
      <c r="W253" s="173">
        <f t="shared" si="179"/>
        <v>0</v>
      </c>
      <c r="X253" s="167">
        <v>0</v>
      </c>
      <c r="Y253" s="173">
        <f t="shared" si="179"/>
        <v>0</v>
      </c>
      <c r="Z253" s="173">
        <f t="shared" si="179"/>
        <v>0</v>
      </c>
      <c r="AA253" s="167">
        <v>0</v>
      </c>
    </row>
    <row r="254" spans="1:27" ht="27" customHeight="1">
      <c r="A254" s="161"/>
      <c r="B254" s="174" t="s">
        <v>61</v>
      </c>
      <c r="C254" s="170" t="s">
        <v>322</v>
      </c>
      <c r="D254" s="170" t="s">
        <v>509</v>
      </c>
      <c r="E254" s="170" t="s">
        <v>511</v>
      </c>
      <c r="F254" s="170" t="s">
        <v>64</v>
      </c>
      <c r="G254" s="175">
        <v>2614</v>
      </c>
      <c r="H254" s="175">
        <v>0</v>
      </c>
      <c r="I254" s="175">
        <v>0</v>
      </c>
      <c r="J254" s="172">
        <v>568</v>
      </c>
      <c r="K254" s="172"/>
      <c r="L254" s="172"/>
      <c r="M254" s="172">
        <f t="shared" si="178"/>
        <v>3182</v>
      </c>
      <c r="N254" s="172">
        <f t="shared" si="178"/>
        <v>0</v>
      </c>
      <c r="O254" s="172">
        <f t="shared" si="178"/>
        <v>0</v>
      </c>
      <c r="P254" s="172">
        <v>0</v>
      </c>
      <c r="Q254" s="172"/>
      <c r="R254" s="172"/>
      <c r="S254" s="173">
        <v>300</v>
      </c>
      <c r="T254" s="173">
        <v>300</v>
      </c>
      <c r="U254" s="217">
        <f t="shared" si="129"/>
        <v>100</v>
      </c>
      <c r="V254" s="173">
        <v>0</v>
      </c>
      <c r="W254" s="173">
        <v>0</v>
      </c>
      <c r="X254" s="167">
        <v>0</v>
      </c>
      <c r="Y254" s="173">
        <v>0</v>
      </c>
      <c r="Z254" s="173">
        <v>0</v>
      </c>
      <c r="AA254" s="167">
        <v>0</v>
      </c>
    </row>
    <row r="255" spans="1:27" ht="32.25" customHeight="1" hidden="1">
      <c r="A255" s="186"/>
      <c r="B255" s="174" t="s">
        <v>62</v>
      </c>
      <c r="C255" s="170" t="s">
        <v>322</v>
      </c>
      <c r="D255" s="170" t="s">
        <v>509</v>
      </c>
      <c r="E255" s="170" t="s">
        <v>511</v>
      </c>
      <c r="F255" s="170" t="s">
        <v>65</v>
      </c>
      <c r="G255" s="175"/>
      <c r="H255" s="175"/>
      <c r="I255" s="175"/>
      <c r="J255" s="172"/>
      <c r="K255" s="172"/>
      <c r="L255" s="172"/>
      <c r="M255" s="172"/>
      <c r="N255" s="172"/>
      <c r="O255" s="172"/>
      <c r="P255" s="172"/>
      <c r="Q255" s="172"/>
      <c r="R255" s="172"/>
      <c r="S255" s="173">
        <v>0</v>
      </c>
      <c r="T255" s="173"/>
      <c r="U255" s="217" t="e">
        <f t="shared" si="129"/>
        <v>#DIV/0!</v>
      </c>
      <c r="V255" s="173">
        <v>0</v>
      </c>
      <c r="W255" s="215"/>
      <c r="X255" s="167">
        <v>0</v>
      </c>
      <c r="Y255" s="173">
        <v>0</v>
      </c>
      <c r="Z255" s="215"/>
      <c r="AA255" s="167">
        <v>0</v>
      </c>
    </row>
    <row r="256" spans="1:27" ht="19.5" customHeight="1">
      <c r="A256" s="186"/>
      <c r="B256" s="169" t="s">
        <v>242</v>
      </c>
      <c r="C256" s="170" t="s">
        <v>322</v>
      </c>
      <c r="D256" s="170" t="s">
        <v>509</v>
      </c>
      <c r="E256" s="170" t="s">
        <v>174</v>
      </c>
      <c r="F256" s="170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89">
        <f>S257</f>
        <v>196</v>
      </c>
      <c r="T256" s="189">
        <f aca="true" t="shared" si="181" ref="T256:Z256">T257</f>
        <v>192.94</v>
      </c>
      <c r="U256" s="217">
        <f t="shared" si="129"/>
        <v>98.43877551020408</v>
      </c>
      <c r="V256" s="189">
        <v>0</v>
      </c>
      <c r="W256" s="189">
        <f t="shared" si="181"/>
        <v>0</v>
      </c>
      <c r="X256" s="167">
        <v>0</v>
      </c>
      <c r="Y256" s="189">
        <f t="shared" si="181"/>
        <v>0</v>
      </c>
      <c r="Z256" s="189">
        <f t="shared" si="181"/>
        <v>0</v>
      </c>
      <c r="AA256" s="167">
        <v>0</v>
      </c>
    </row>
    <row r="257" spans="1:27" ht="28.5" customHeight="1">
      <c r="A257" s="186"/>
      <c r="B257" s="174" t="s">
        <v>61</v>
      </c>
      <c r="C257" s="170" t="s">
        <v>322</v>
      </c>
      <c r="D257" s="170" t="s">
        <v>509</v>
      </c>
      <c r="E257" s="170" t="s">
        <v>174</v>
      </c>
      <c r="F257" s="170" t="s">
        <v>64</v>
      </c>
      <c r="G257" s="188">
        <f aca="true" t="shared" si="182" ref="G257:L257">G258</f>
        <v>1437</v>
      </c>
      <c r="H257" s="188">
        <f t="shared" si="182"/>
        <v>0</v>
      </c>
      <c r="I257" s="188">
        <f t="shared" si="182"/>
        <v>0</v>
      </c>
      <c r="J257" s="188">
        <f t="shared" si="182"/>
        <v>0</v>
      </c>
      <c r="K257" s="188">
        <f t="shared" si="182"/>
        <v>0</v>
      </c>
      <c r="L257" s="188">
        <f t="shared" si="182"/>
        <v>0</v>
      </c>
      <c r="M257" s="172">
        <f aca="true" t="shared" si="183" ref="M257:O264">G257+J257</f>
        <v>1437</v>
      </c>
      <c r="N257" s="172">
        <f t="shared" si="183"/>
        <v>0</v>
      </c>
      <c r="O257" s="172">
        <f t="shared" si="183"/>
        <v>0</v>
      </c>
      <c r="P257" s="188">
        <f>P258</f>
        <v>0</v>
      </c>
      <c r="Q257" s="188">
        <f>Q258</f>
        <v>0</v>
      </c>
      <c r="R257" s="188">
        <f>R258</f>
        <v>0</v>
      </c>
      <c r="S257" s="189">
        <f>S258+S259</f>
        <v>196</v>
      </c>
      <c r="T257" s="189">
        <f>T258+T259</f>
        <v>192.94</v>
      </c>
      <c r="U257" s="217">
        <f t="shared" si="129"/>
        <v>98.43877551020408</v>
      </c>
      <c r="V257" s="189">
        <v>0</v>
      </c>
      <c r="W257" s="189">
        <v>0</v>
      </c>
      <c r="X257" s="167">
        <v>0</v>
      </c>
      <c r="Y257" s="189">
        <f>Y258+Y259</f>
        <v>0</v>
      </c>
      <c r="Z257" s="189">
        <f>Z258+Z259</f>
        <v>0</v>
      </c>
      <c r="AA257" s="167">
        <v>0</v>
      </c>
    </row>
    <row r="258" spans="1:27" ht="32.25" customHeight="1">
      <c r="A258" s="186"/>
      <c r="B258" s="174" t="s">
        <v>20</v>
      </c>
      <c r="C258" s="170" t="s">
        <v>322</v>
      </c>
      <c r="D258" s="170" t="s">
        <v>509</v>
      </c>
      <c r="E258" s="170" t="s">
        <v>402</v>
      </c>
      <c r="F258" s="170"/>
      <c r="G258" s="172">
        <v>1437</v>
      </c>
      <c r="H258" s="172">
        <v>0</v>
      </c>
      <c r="I258" s="172">
        <v>0</v>
      </c>
      <c r="J258" s="172"/>
      <c r="K258" s="172"/>
      <c r="L258" s="172"/>
      <c r="M258" s="172">
        <f t="shared" si="183"/>
        <v>1437</v>
      </c>
      <c r="N258" s="172">
        <f t="shared" si="183"/>
        <v>0</v>
      </c>
      <c r="O258" s="172">
        <f t="shared" si="183"/>
        <v>0</v>
      </c>
      <c r="P258" s="172"/>
      <c r="Q258" s="172"/>
      <c r="R258" s="172"/>
      <c r="S258" s="173">
        <v>118</v>
      </c>
      <c r="T258" s="173">
        <v>115</v>
      </c>
      <c r="U258" s="217">
        <f t="shared" si="129"/>
        <v>97.45762711864407</v>
      </c>
      <c r="V258" s="173">
        <v>0</v>
      </c>
      <c r="W258" s="173">
        <v>0</v>
      </c>
      <c r="X258" s="167">
        <v>0</v>
      </c>
      <c r="Y258" s="173">
        <v>0</v>
      </c>
      <c r="Z258" s="173">
        <v>0</v>
      </c>
      <c r="AA258" s="167">
        <v>0</v>
      </c>
    </row>
    <row r="259" spans="1:27" ht="51" customHeight="1">
      <c r="A259" s="186"/>
      <c r="B259" s="169" t="s">
        <v>17</v>
      </c>
      <c r="C259" s="170" t="s">
        <v>322</v>
      </c>
      <c r="D259" s="170" t="s">
        <v>509</v>
      </c>
      <c r="E259" s="170" t="s">
        <v>403</v>
      </c>
      <c r="F259" s="178"/>
      <c r="G259" s="171" t="e">
        <f aca="true" t="shared" si="184" ref="G259:L259">G260+G262</f>
        <v>#REF!</v>
      </c>
      <c r="H259" s="171" t="e">
        <f t="shared" si="184"/>
        <v>#REF!</v>
      </c>
      <c r="I259" s="171" t="e">
        <f t="shared" si="184"/>
        <v>#REF!</v>
      </c>
      <c r="J259" s="171" t="e">
        <f t="shared" si="184"/>
        <v>#REF!</v>
      </c>
      <c r="K259" s="171" t="e">
        <f t="shared" si="184"/>
        <v>#REF!</v>
      </c>
      <c r="L259" s="171" t="e">
        <f t="shared" si="184"/>
        <v>#REF!</v>
      </c>
      <c r="M259" s="172" t="e">
        <f t="shared" si="183"/>
        <v>#REF!</v>
      </c>
      <c r="N259" s="172" t="e">
        <f t="shared" si="183"/>
        <v>#REF!</v>
      </c>
      <c r="O259" s="172" t="e">
        <f t="shared" si="183"/>
        <v>#REF!</v>
      </c>
      <c r="P259" s="171" t="e">
        <f>P260+P262</f>
        <v>#REF!</v>
      </c>
      <c r="Q259" s="171" t="e">
        <f>Q260+Q262</f>
        <v>#REF!</v>
      </c>
      <c r="R259" s="171" t="e">
        <f>R260+R262</f>
        <v>#REF!</v>
      </c>
      <c r="S259" s="173">
        <v>78</v>
      </c>
      <c r="T259" s="173">
        <v>77.94</v>
      </c>
      <c r="U259" s="217">
        <f aca="true" t="shared" si="185" ref="U259:U322">T259/S259*100</f>
        <v>99.92307692307692</v>
      </c>
      <c r="V259" s="173">
        <v>0</v>
      </c>
      <c r="W259" s="173">
        <v>0</v>
      </c>
      <c r="X259" s="167">
        <v>0</v>
      </c>
      <c r="Y259" s="173">
        <v>0</v>
      </c>
      <c r="Z259" s="173">
        <v>0</v>
      </c>
      <c r="AA259" s="167">
        <v>0</v>
      </c>
    </row>
    <row r="260" spans="1:27" ht="16.5" customHeight="1">
      <c r="A260" s="161"/>
      <c r="B260" s="168" t="s">
        <v>93</v>
      </c>
      <c r="C260" s="163" t="s">
        <v>322</v>
      </c>
      <c r="D260" s="163" t="s">
        <v>475</v>
      </c>
      <c r="E260" s="163"/>
      <c r="F260" s="163"/>
      <c r="G260" s="171">
        <f aca="true" t="shared" si="186" ref="G260:L260">G261</f>
        <v>1795</v>
      </c>
      <c r="H260" s="171">
        <f t="shared" si="186"/>
        <v>0</v>
      </c>
      <c r="I260" s="171">
        <f t="shared" si="186"/>
        <v>0</v>
      </c>
      <c r="J260" s="171">
        <f t="shared" si="186"/>
        <v>0</v>
      </c>
      <c r="K260" s="171">
        <f t="shared" si="186"/>
        <v>0</v>
      </c>
      <c r="L260" s="171">
        <f t="shared" si="186"/>
        <v>0</v>
      </c>
      <c r="M260" s="172">
        <f t="shared" si="183"/>
        <v>1795</v>
      </c>
      <c r="N260" s="172">
        <f t="shared" si="183"/>
        <v>0</v>
      </c>
      <c r="O260" s="172">
        <f t="shared" si="183"/>
        <v>0</v>
      </c>
      <c r="P260" s="171">
        <f>P261</f>
        <v>-35</v>
      </c>
      <c r="Q260" s="171">
        <f>Q261</f>
        <v>0</v>
      </c>
      <c r="R260" s="171">
        <f>R261</f>
        <v>0</v>
      </c>
      <c r="S260" s="166">
        <f>S261+S267</f>
        <v>11523.6</v>
      </c>
      <c r="T260" s="166">
        <f aca="true" t="shared" si="187" ref="T260:Z260">T261+T267</f>
        <v>11523.004</v>
      </c>
      <c r="U260" s="216">
        <f t="shared" si="185"/>
        <v>99.9948280051373</v>
      </c>
      <c r="V260" s="166">
        <f t="shared" si="187"/>
        <v>0</v>
      </c>
      <c r="W260" s="166">
        <f t="shared" si="187"/>
        <v>0</v>
      </c>
      <c r="X260" s="218">
        <v>0</v>
      </c>
      <c r="Y260" s="166">
        <f t="shared" si="187"/>
        <v>0</v>
      </c>
      <c r="Z260" s="166">
        <f t="shared" si="187"/>
        <v>0</v>
      </c>
      <c r="AA260" s="218">
        <v>0</v>
      </c>
    </row>
    <row r="261" spans="1:27" ht="14.25" customHeight="1">
      <c r="A261" s="161"/>
      <c r="B261" s="169" t="s">
        <v>121</v>
      </c>
      <c r="C261" s="170" t="s">
        <v>322</v>
      </c>
      <c r="D261" s="170" t="s">
        <v>513</v>
      </c>
      <c r="E261" s="170"/>
      <c r="F261" s="170"/>
      <c r="G261" s="172">
        <v>1795</v>
      </c>
      <c r="H261" s="172">
        <v>0</v>
      </c>
      <c r="I261" s="172">
        <v>0</v>
      </c>
      <c r="J261" s="172"/>
      <c r="K261" s="172"/>
      <c r="L261" s="172"/>
      <c r="M261" s="172">
        <f t="shared" si="183"/>
        <v>1795</v>
      </c>
      <c r="N261" s="172">
        <f t="shared" si="183"/>
        <v>0</v>
      </c>
      <c r="O261" s="172">
        <f t="shared" si="183"/>
        <v>0</v>
      </c>
      <c r="P261" s="172">
        <v>-35</v>
      </c>
      <c r="Q261" s="172"/>
      <c r="R261" s="172"/>
      <c r="S261" s="173">
        <f>S262+S264</f>
        <v>1312</v>
      </c>
      <c r="T261" s="173">
        <f aca="true" t="shared" si="188" ref="T261:Z261">T262+T264</f>
        <v>1311.404</v>
      </c>
      <c r="U261" s="217">
        <f t="shared" si="185"/>
        <v>99.9545731707317</v>
      </c>
      <c r="V261" s="173">
        <f t="shared" si="188"/>
        <v>0</v>
      </c>
      <c r="W261" s="173">
        <f t="shared" si="188"/>
        <v>0</v>
      </c>
      <c r="X261" s="167">
        <v>0</v>
      </c>
      <c r="Y261" s="173">
        <f t="shared" si="188"/>
        <v>0</v>
      </c>
      <c r="Z261" s="173">
        <f t="shared" si="188"/>
        <v>0</v>
      </c>
      <c r="AA261" s="167">
        <v>0</v>
      </c>
    </row>
    <row r="262" spans="1:27" ht="18" customHeight="1">
      <c r="A262" s="161"/>
      <c r="B262" s="169" t="s">
        <v>122</v>
      </c>
      <c r="C262" s="170" t="s">
        <v>322</v>
      </c>
      <c r="D262" s="170" t="s">
        <v>513</v>
      </c>
      <c r="E262" s="170" t="s">
        <v>514</v>
      </c>
      <c r="F262" s="170"/>
      <c r="G262" s="171" t="e">
        <f aca="true" t="shared" si="189" ref="G262:L262">G263</f>
        <v>#REF!</v>
      </c>
      <c r="H262" s="171" t="e">
        <f t="shared" si="189"/>
        <v>#REF!</v>
      </c>
      <c r="I262" s="171" t="e">
        <f t="shared" si="189"/>
        <v>#REF!</v>
      </c>
      <c r="J262" s="171" t="e">
        <f t="shared" si="189"/>
        <v>#REF!</v>
      </c>
      <c r="K262" s="171" t="e">
        <f t="shared" si="189"/>
        <v>#REF!</v>
      </c>
      <c r="L262" s="171" t="e">
        <f t="shared" si="189"/>
        <v>#REF!</v>
      </c>
      <c r="M262" s="172" t="e">
        <f t="shared" si="183"/>
        <v>#REF!</v>
      </c>
      <c r="N262" s="172" t="e">
        <f t="shared" si="183"/>
        <v>#REF!</v>
      </c>
      <c r="O262" s="172" t="e">
        <f t="shared" si="183"/>
        <v>#REF!</v>
      </c>
      <c r="P262" s="171" t="e">
        <f aca="true" t="shared" si="190" ref="P262:Z262">P263</f>
        <v>#REF!</v>
      </c>
      <c r="Q262" s="171" t="e">
        <f t="shared" si="190"/>
        <v>#REF!</v>
      </c>
      <c r="R262" s="171" t="e">
        <f t="shared" si="190"/>
        <v>#REF!</v>
      </c>
      <c r="S262" s="173">
        <f t="shared" si="190"/>
        <v>957</v>
      </c>
      <c r="T262" s="173">
        <f t="shared" si="190"/>
        <v>956.431</v>
      </c>
      <c r="U262" s="217">
        <f t="shared" si="185"/>
        <v>99.9405433646813</v>
      </c>
      <c r="V262" s="173">
        <f t="shared" si="190"/>
        <v>0</v>
      </c>
      <c r="W262" s="173">
        <f t="shared" si="190"/>
        <v>0</v>
      </c>
      <c r="X262" s="167">
        <v>0</v>
      </c>
      <c r="Y262" s="173">
        <f t="shared" si="190"/>
        <v>0</v>
      </c>
      <c r="Z262" s="173">
        <f t="shared" si="190"/>
        <v>0</v>
      </c>
      <c r="AA262" s="167">
        <v>0</v>
      </c>
    </row>
    <row r="263" spans="1:27" ht="33" customHeight="1">
      <c r="A263" s="161"/>
      <c r="B263" s="174" t="s">
        <v>61</v>
      </c>
      <c r="C263" s="170" t="s">
        <v>322</v>
      </c>
      <c r="D263" s="170" t="s">
        <v>513</v>
      </c>
      <c r="E263" s="170" t="s">
        <v>514</v>
      </c>
      <c r="F263" s="170" t="s">
        <v>64</v>
      </c>
      <c r="G263" s="188" t="e">
        <f>#REF!</f>
        <v>#REF!</v>
      </c>
      <c r="H263" s="188" t="e">
        <f>#REF!</f>
        <v>#REF!</v>
      </c>
      <c r="I263" s="188" t="e">
        <f>#REF!</f>
        <v>#REF!</v>
      </c>
      <c r="J263" s="188" t="e">
        <f>#REF!</f>
        <v>#REF!</v>
      </c>
      <c r="K263" s="188" t="e">
        <f>#REF!</f>
        <v>#REF!</v>
      </c>
      <c r="L263" s="188" t="e">
        <f>#REF!</f>
        <v>#REF!</v>
      </c>
      <c r="M263" s="172" t="e">
        <f t="shared" si="183"/>
        <v>#REF!</v>
      </c>
      <c r="N263" s="172" t="e">
        <f t="shared" si="183"/>
        <v>#REF!</v>
      </c>
      <c r="O263" s="172" t="e">
        <f t="shared" si="183"/>
        <v>#REF!</v>
      </c>
      <c r="P263" s="188" t="e">
        <f>#REF!</f>
        <v>#REF!</v>
      </c>
      <c r="Q263" s="188" t="e">
        <f>#REF!</f>
        <v>#REF!</v>
      </c>
      <c r="R263" s="188" t="e">
        <f>#REF!</f>
        <v>#REF!</v>
      </c>
      <c r="S263" s="173">
        <v>957</v>
      </c>
      <c r="T263" s="173">
        <v>956.431</v>
      </c>
      <c r="U263" s="217">
        <f t="shared" si="185"/>
        <v>99.9405433646813</v>
      </c>
      <c r="V263" s="173">
        <v>0</v>
      </c>
      <c r="W263" s="173">
        <v>0</v>
      </c>
      <c r="X263" s="167">
        <v>0</v>
      </c>
      <c r="Y263" s="173">
        <v>0</v>
      </c>
      <c r="Z263" s="173">
        <v>0</v>
      </c>
      <c r="AA263" s="167">
        <v>0</v>
      </c>
    </row>
    <row r="264" spans="1:27" ht="27.75" customHeight="1">
      <c r="A264" s="186"/>
      <c r="B264" s="169" t="s">
        <v>242</v>
      </c>
      <c r="C264" s="170" t="s">
        <v>322</v>
      </c>
      <c r="D264" s="170" t="s">
        <v>513</v>
      </c>
      <c r="E264" s="170" t="s">
        <v>174</v>
      </c>
      <c r="F264" s="170"/>
      <c r="G264" s="164" t="e">
        <f>#REF!</f>
        <v>#REF!</v>
      </c>
      <c r="H264" s="164" t="e">
        <f>#REF!</f>
        <v>#REF!</v>
      </c>
      <c r="I264" s="164" t="e">
        <f>#REF!</f>
        <v>#REF!</v>
      </c>
      <c r="J264" s="164" t="e">
        <f>#REF!</f>
        <v>#REF!</v>
      </c>
      <c r="K264" s="164" t="e">
        <f>#REF!</f>
        <v>#REF!</v>
      </c>
      <c r="L264" s="164" t="e">
        <f>#REF!</f>
        <v>#REF!</v>
      </c>
      <c r="M264" s="165" t="e">
        <f t="shared" si="183"/>
        <v>#REF!</v>
      </c>
      <c r="N264" s="165" t="e">
        <f t="shared" si="183"/>
        <v>#REF!</v>
      </c>
      <c r="O264" s="165" t="e">
        <f t="shared" si="183"/>
        <v>#REF!</v>
      </c>
      <c r="P264" s="164" t="e">
        <f>#REF!</f>
        <v>#REF!</v>
      </c>
      <c r="Q264" s="164" t="e">
        <f>#REF!</f>
        <v>#REF!</v>
      </c>
      <c r="R264" s="164" t="e">
        <f>#REF!</f>
        <v>#REF!</v>
      </c>
      <c r="S264" s="173">
        <f aca="true" t="shared" si="191" ref="S264:Z265">S265</f>
        <v>355</v>
      </c>
      <c r="T264" s="173">
        <f t="shared" si="191"/>
        <v>354.973</v>
      </c>
      <c r="U264" s="217">
        <f t="shared" si="185"/>
        <v>99.99239436619719</v>
      </c>
      <c r="V264" s="173">
        <f t="shared" si="191"/>
        <v>0</v>
      </c>
      <c r="W264" s="173">
        <f t="shared" si="191"/>
        <v>0</v>
      </c>
      <c r="X264" s="167">
        <v>0</v>
      </c>
      <c r="Y264" s="173">
        <f t="shared" si="191"/>
        <v>0</v>
      </c>
      <c r="Z264" s="173">
        <f t="shared" si="191"/>
        <v>0</v>
      </c>
      <c r="AA264" s="167">
        <v>0</v>
      </c>
    </row>
    <row r="265" spans="1:27" ht="29.25" customHeight="1">
      <c r="A265" s="186"/>
      <c r="B265" s="174" t="s">
        <v>61</v>
      </c>
      <c r="C265" s="170" t="s">
        <v>322</v>
      </c>
      <c r="D265" s="170" t="s">
        <v>513</v>
      </c>
      <c r="E265" s="170" t="s">
        <v>174</v>
      </c>
      <c r="F265" s="170" t="s">
        <v>64</v>
      </c>
      <c r="G265" s="164"/>
      <c r="H265" s="164"/>
      <c r="I265" s="164"/>
      <c r="J265" s="164"/>
      <c r="K265" s="164"/>
      <c r="L265" s="164"/>
      <c r="M265" s="165"/>
      <c r="N265" s="165"/>
      <c r="O265" s="165"/>
      <c r="P265" s="164"/>
      <c r="Q265" s="164"/>
      <c r="R265" s="164"/>
      <c r="S265" s="173">
        <f t="shared" si="191"/>
        <v>355</v>
      </c>
      <c r="T265" s="173">
        <f t="shared" si="191"/>
        <v>354.973</v>
      </c>
      <c r="U265" s="217">
        <f t="shared" si="185"/>
        <v>99.99239436619719</v>
      </c>
      <c r="V265" s="173">
        <f t="shared" si="191"/>
        <v>0</v>
      </c>
      <c r="W265" s="173">
        <f t="shared" si="191"/>
        <v>0</v>
      </c>
      <c r="X265" s="167">
        <v>0</v>
      </c>
      <c r="Y265" s="173">
        <f t="shared" si="191"/>
        <v>0</v>
      </c>
      <c r="Z265" s="173">
        <f t="shared" si="191"/>
        <v>0</v>
      </c>
      <c r="AA265" s="167">
        <v>0</v>
      </c>
    </row>
    <row r="266" spans="1:27" ht="45.75" customHeight="1">
      <c r="A266" s="186"/>
      <c r="B266" s="174" t="s">
        <v>95</v>
      </c>
      <c r="C266" s="170" t="s">
        <v>322</v>
      </c>
      <c r="D266" s="170" t="s">
        <v>513</v>
      </c>
      <c r="E266" s="170" t="s">
        <v>581</v>
      </c>
      <c r="F266" s="170"/>
      <c r="G266" s="171" t="e">
        <f>G267+#REF!</f>
        <v>#REF!</v>
      </c>
      <c r="H266" s="171" t="e">
        <f>H267+#REF!</f>
        <v>#REF!</v>
      </c>
      <c r="I266" s="171" t="e">
        <f>I267+#REF!</f>
        <v>#REF!</v>
      </c>
      <c r="J266" s="171" t="e">
        <f>J267+#REF!</f>
        <v>#REF!</v>
      </c>
      <c r="K266" s="171" t="e">
        <f>K267+#REF!</f>
        <v>#REF!</v>
      </c>
      <c r="L266" s="171" t="e">
        <f>L267+#REF!</f>
        <v>#REF!</v>
      </c>
      <c r="M266" s="172" t="e">
        <f aca="true" t="shared" si="192" ref="M266:O271">G266+J266</f>
        <v>#REF!</v>
      </c>
      <c r="N266" s="172" t="e">
        <f t="shared" si="192"/>
        <v>#REF!</v>
      </c>
      <c r="O266" s="172" t="e">
        <f t="shared" si="192"/>
        <v>#REF!</v>
      </c>
      <c r="P266" s="171" t="e">
        <f>P267+#REF!</f>
        <v>#REF!</v>
      </c>
      <c r="Q266" s="171" t="e">
        <f>Q267+#REF!</f>
        <v>#REF!</v>
      </c>
      <c r="R266" s="171" t="e">
        <f>R267+#REF!</f>
        <v>#REF!</v>
      </c>
      <c r="S266" s="173">
        <v>355</v>
      </c>
      <c r="T266" s="173">
        <v>354.973</v>
      </c>
      <c r="U266" s="217">
        <f t="shared" si="185"/>
        <v>99.99239436619719</v>
      </c>
      <c r="V266" s="173">
        <v>0</v>
      </c>
      <c r="W266" s="173">
        <v>0</v>
      </c>
      <c r="X266" s="167">
        <v>0</v>
      </c>
      <c r="Y266" s="173">
        <v>0</v>
      </c>
      <c r="Z266" s="173">
        <v>0</v>
      </c>
      <c r="AA266" s="167">
        <v>0</v>
      </c>
    </row>
    <row r="267" spans="1:27" ht="27" customHeight="1">
      <c r="A267" s="186"/>
      <c r="B267" s="162" t="s">
        <v>106</v>
      </c>
      <c r="C267" s="163" t="s">
        <v>322</v>
      </c>
      <c r="D267" s="163" t="s">
        <v>124</v>
      </c>
      <c r="E267" s="201"/>
      <c r="F267" s="201"/>
      <c r="G267" s="202">
        <v>400</v>
      </c>
      <c r="H267" s="202">
        <v>0</v>
      </c>
      <c r="I267" s="202">
        <v>0</v>
      </c>
      <c r="J267" s="165"/>
      <c r="K267" s="165"/>
      <c r="L267" s="165"/>
      <c r="M267" s="165">
        <f t="shared" si="192"/>
        <v>400</v>
      </c>
      <c r="N267" s="165">
        <f t="shared" si="192"/>
        <v>0</v>
      </c>
      <c r="O267" s="165">
        <f t="shared" si="192"/>
        <v>0</v>
      </c>
      <c r="P267" s="165"/>
      <c r="Q267" s="165"/>
      <c r="R267" s="165"/>
      <c r="S267" s="166">
        <f aca="true" t="shared" si="193" ref="S267:Z269">S268</f>
        <v>10211.6</v>
      </c>
      <c r="T267" s="166">
        <f t="shared" si="193"/>
        <v>10211.6</v>
      </c>
      <c r="U267" s="216">
        <f t="shared" si="185"/>
        <v>100</v>
      </c>
      <c r="V267" s="166">
        <f t="shared" si="193"/>
        <v>0</v>
      </c>
      <c r="W267" s="166">
        <f t="shared" si="193"/>
        <v>0</v>
      </c>
      <c r="X267" s="218">
        <v>0</v>
      </c>
      <c r="Y267" s="166">
        <f t="shared" si="193"/>
        <v>0</v>
      </c>
      <c r="Z267" s="166">
        <f t="shared" si="193"/>
        <v>0</v>
      </c>
      <c r="AA267" s="218">
        <v>0</v>
      </c>
    </row>
    <row r="268" spans="1:27" ht="30.75" customHeight="1">
      <c r="A268" s="186"/>
      <c r="B268" s="169" t="s">
        <v>123</v>
      </c>
      <c r="C268" s="170" t="s">
        <v>322</v>
      </c>
      <c r="D268" s="170" t="s">
        <v>124</v>
      </c>
      <c r="E268" s="170" t="s">
        <v>514</v>
      </c>
      <c r="F268" s="170"/>
      <c r="G268" s="164">
        <f aca="true" t="shared" si="194" ref="G268:L270">G269</f>
        <v>185</v>
      </c>
      <c r="H268" s="164">
        <f t="shared" si="194"/>
        <v>0</v>
      </c>
      <c r="I268" s="164">
        <f t="shared" si="194"/>
        <v>0</v>
      </c>
      <c r="J268" s="164">
        <f t="shared" si="194"/>
        <v>0</v>
      </c>
      <c r="K268" s="164">
        <f t="shared" si="194"/>
        <v>0</v>
      </c>
      <c r="L268" s="164">
        <f t="shared" si="194"/>
        <v>0</v>
      </c>
      <c r="M268" s="165">
        <f t="shared" si="192"/>
        <v>185</v>
      </c>
      <c r="N268" s="165">
        <f t="shared" si="192"/>
        <v>0</v>
      </c>
      <c r="O268" s="165">
        <f t="shared" si="192"/>
        <v>0</v>
      </c>
      <c r="P268" s="164">
        <f aca="true" t="shared" si="195" ref="P268:R270">P269</f>
        <v>0</v>
      </c>
      <c r="Q268" s="164">
        <f t="shared" si="195"/>
        <v>0</v>
      </c>
      <c r="R268" s="164">
        <f t="shared" si="195"/>
        <v>0</v>
      </c>
      <c r="S268" s="173">
        <f t="shared" si="193"/>
        <v>10211.6</v>
      </c>
      <c r="T268" s="173">
        <f t="shared" si="193"/>
        <v>10211.6</v>
      </c>
      <c r="U268" s="217">
        <f t="shared" si="185"/>
        <v>100</v>
      </c>
      <c r="V268" s="173">
        <f t="shared" si="193"/>
        <v>0</v>
      </c>
      <c r="W268" s="173">
        <f t="shared" si="193"/>
        <v>0</v>
      </c>
      <c r="X268" s="167">
        <v>0</v>
      </c>
      <c r="Y268" s="173">
        <f t="shared" si="193"/>
        <v>0</v>
      </c>
      <c r="Z268" s="173">
        <f t="shared" si="193"/>
        <v>0</v>
      </c>
      <c r="AA268" s="167">
        <v>0</v>
      </c>
    </row>
    <row r="269" spans="1:27" ht="38.25" customHeight="1">
      <c r="A269" s="186"/>
      <c r="B269" s="169" t="s">
        <v>183</v>
      </c>
      <c r="C269" s="170" t="s">
        <v>322</v>
      </c>
      <c r="D269" s="170" t="s">
        <v>124</v>
      </c>
      <c r="E269" s="170" t="s">
        <v>514</v>
      </c>
      <c r="F269" s="170" t="s">
        <v>437</v>
      </c>
      <c r="G269" s="171">
        <f t="shared" si="194"/>
        <v>185</v>
      </c>
      <c r="H269" s="171">
        <f t="shared" si="194"/>
        <v>0</v>
      </c>
      <c r="I269" s="171">
        <f t="shared" si="194"/>
        <v>0</v>
      </c>
      <c r="J269" s="171">
        <f t="shared" si="194"/>
        <v>0</v>
      </c>
      <c r="K269" s="171">
        <f t="shared" si="194"/>
        <v>0</v>
      </c>
      <c r="L269" s="171">
        <f t="shared" si="194"/>
        <v>0</v>
      </c>
      <c r="M269" s="172">
        <f t="shared" si="192"/>
        <v>185</v>
      </c>
      <c r="N269" s="172">
        <f t="shared" si="192"/>
        <v>0</v>
      </c>
      <c r="O269" s="172">
        <f t="shared" si="192"/>
        <v>0</v>
      </c>
      <c r="P269" s="171">
        <f t="shared" si="195"/>
        <v>0</v>
      </c>
      <c r="Q269" s="171">
        <f t="shared" si="195"/>
        <v>0</v>
      </c>
      <c r="R269" s="171">
        <f t="shared" si="195"/>
        <v>0</v>
      </c>
      <c r="S269" s="173">
        <v>10211.6</v>
      </c>
      <c r="T269" s="173">
        <v>10211.6</v>
      </c>
      <c r="U269" s="217">
        <f t="shared" si="185"/>
        <v>100</v>
      </c>
      <c r="V269" s="173">
        <v>0</v>
      </c>
      <c r="W269" s="173">
        <f t="shared" si="193"/>
        <v>0</v>
      </c>
      <c r="X269" s="167">
        <v>0</v>
      </c>
      <c r="Y269" s="173">
        <v>0</v>
      </c>
      <c r="Z269" s="173">
        <f t="shared" si="193"/>
        <v>0</v>
      </c>
      <c r="AA269" s="167">
        <v>0</v>
      </c>
    </row>
    <row r="270" spans="1:27" ht="17.25" customHeight="1">
      <c r="A270" s="161"/>
      <c r="B270" s="162" t="s">
        <v>516</v>
      </c>
      <c r="C270" s="163" t="s">
        <v>322</v>
      </c>
      <c r="D270" s="163">
        <v>1001</v>
      </c>
      <c r="E270" s="163"/>
      <c r="F270" s="163"/>
      <c r="G270" s="171">
        <f t="shared" si="194"/>
        <v>185</v>
      </c>
      <c r="H270" s="171">
        <f t="shared" si="194"/>
        <v>0</v>
      </c>
      <c r="I270" s="171">
        <f t="shared" si="194"/>
        <v>0</v>
      </c>
      <c r="J270" s="171">
        <f t="shared" si="194"/>
        <v>0</v>
      </c>
      <c r="K270" s="171">
        <f t="shared" si="194"/>
        <v>0</v>
      </c>
      <c r="L270" s="171">
        <f t="shared" si="194"/>
        <v>0</v>
      </c>
      <c r="M270" s="172">
        <f t="shared" si="192"/>
        <v>185</v>
      </c>
      <c r="N270" s="172">
        <f t="shared" si="192"/>
        <v>0</v>
      </c>
      <c r="O270" s="172">
        <f t="shared" si="192"/>
        <v>0</v>
      </c>
      <c r="P270" s="171">
        <f t="shared" si="195"/>
        <v>0</v>
      </c>
      <c r="Q270" s="171">
        <f t="shared" si="195"/>
        <v>0</v>
      </c>
      <c r="R270" s="171">
        <f t="shared" si="195"/>
        <v>0</v>
      </c>
      <c r="S270" s="166">
        <f>S271</f>
        <v>1043.261</v>
      </c>
      <c r="T270" s="166">
        <f aca="true" t="shared" si="196" ref="T270:Z272">T271</f>
        <v>1043.126</v>
      </c>
      <c r="U270" s="216">
        <f t="shared" si="185"/>
        <v>99.98705980574371</v>
      </c>
      <c r="V270" s="166">
        <f t="shared" si="196"/>
        <v>0</v>
      </c>
      <c r="W270" s="166">
        <f t="shared" si="196"/>
        <v>0</v>
      </c>
      <c r="X270" s="218">
        <v>0</v>
      </c>
      <c r="Y270" s="166">
        <f t="shared" si="196"/>
        <v>0</v>
      </c>
      <c r="Z270" s="166">
        <f t="shared" si="196"/>
        <v>0</v>
      </c>
      <c r="AA270" s="218">
        <v>0</v>
      </c>
    </row>
    <row r="271" spans="1:27" ht="24.75" customHeight="1">
      <c r="A271" s="161"/>
      <c r="B271" s="169" t="s">
        <v>517</v>
      </c>
      <c r="C271" s="170" t="s">
        <v>322</v>
      </c>
      <c r="D271" s="170">
        <v>1001</v>
      </c>
      <c r="E271" s="170" t="s">
        <v>518</v>
      </c>
      <c r="F271" s="170"/>
      <c r="G271" s="175">
        <v>185</v>
      </c>
      <c r="H271" s="175">
        <v>0</v>
      </c>
      <c r="I271" s="175">
        <v>0</v>
      </c>
      <c r="J271" s="172"/>
      <c r="K271" s="172"/>
      <c r="L271" s="172"/>
      <c r="M271" s="172">
        <f t="shared" si="192"/>
        <v>185</v>
      </c>
      <c r="N271" s="172">
        <f t="shared" si="192"/>
        <v>0</v>
      </c>
      <c r="O271" s="172">
        <f t="shared" si="192"/>
        <v>0</v>
      </c>
      <c r="P271" s="172"/>
      <c r="Q271" s="172"/>
      <c r="R271" s="172"/>
      <c r="S271" s="173">
        <f>S272</f>
        <v>1043.261</v>
      </c>
      <c r="T271" s="173">
        <f t="shared" si="196"/>
        <v>1043.126</v>
      </c>
      <c r="U271" s="217">
        <f t="shared" si="185"/>
        <v>99.98705980574371</v>
      </c>
      <c r="V271" s="173">
        <f t="shared" si="196"/>
        <v>0</v>
      </c>
      <c r="W271" s="173">
        <f t="shared" si="196"/>
        <v>0</v>
      </c>
      <c r="X271" s="167">
        <v>0</v>
      </c>
      <c r="Y271" s="173">
        <f t="shared" si="196"/>
        <v>0</v>
      </c>
      <c r="Z271" s="173">
        <f t="shared" si="196"/>
        <v>0</v>
      </c>
      <c r="AA271" s="167">
        <v>0</v>
      </c>
    </row>
    <row r="272" spans="1:27" ht="38.25" customHeight="1">
      <c r="A272" s="161"/>
      <c r="B272" s="174" t="s">
        <v>519</v>
      </c>
      <c r="C272" s="170" t="s">
        <v>322</v>
      </c>
      <c r="D272" s="170" t="s">
        <v>520</v>
      </c>
      <c r="E272" s="170" t="s">
        <v>521</v>
      </c>
      <c r="F272" s="170"/>
      <c r="G272" s="175"/>
      <c r="H272" s="175"/>
      <c r="I272" s="175"/>
      <c r="J272" s="172"/>
      <c r="K272" s="172"/>
      <c r="L272" s="172"/>
      <c r="M272" s="172"/>
      <c r="N272" s="172"/>
      <c r="O272" s="172"/>
      <c r="P272" s="172"/>
      <c r="Q272" s="172"/>
      <c r="R272" s="172"/>
      <c r="S272" s="173">
        <f>S273</f>
        <v>1043.261</v>
      </c>
      <c r="T272" s="173">
        <f t="shared" si="196"/>
        <v>1043.126</v>
      </c>
      <c r="U272" s="217">
        <f t="shared" si="185"/>
        <v>99.98705980574371</v>
      </c>
      <c r="V272" s="173">
        <f t="shared" si="196"/>
        <v>0</v>
      </c>
      <c r="W272" s="173">
        <f t="shared" si="196"/>
        <v>0</v>
      </c>
      <c r="X272" s="167">
        <v>0</v>
      </c>
      <c r="Y272" s="173">
        <f t="shared" si="196"/>
        <v>0</v>
      </c>
      <c r="Z272" s="173">
        <f t="shared" si="196"/>
        <v>0</v>
      </c>
      <c r="AA272" s="167">
        <v>0</v>
      </c>
    </row>
    <row r="273" spans="1:27" ht="27.75" customHeight="1">
      <c r="A273" s="186"/>
      <c r="B273" s="169" t="s">
        <v>438</v>
      </c>
      <c r="C273" s="170" t="s">
        <v>322</v>
      </c>
      <c r="D273" s="170">
        <v>1001</v>
      </c>
      <c r="E273" s="170" t="s">
        <v>522</v>
      </c>
      <c r="F273" s="170" t="s">
        <v>439</v>
      </c>
      <c r="G273" s="175"/>
      <c r="H273" s="175"/>
      <c r="I273" s="175"/>
      <c r="J273" s="172"/>
      <c r="K273" s="172"/>
      <c r="L273" s="172"/>
      <c r="M273" s="172"/>
      <c r="N273" s="172"/>
      <c r="O273" s="172"/>
      <c r="P273" s="172"/>
      <c r="Q273" s="172"/>
      <c r="R273" s="172"/>
      <c r="S273" s="173">
        <v>1043.261</v>
      </c>
      <c r="T273" s="173">
        <v>1043.126</v>
      </c>
      <c r="U273" s="217">
        <f t="shared" si="185"/>
        <v>99.98705980574371</v>
      </c>
      <c r="V273" s="173">
        <v>0</v>
      </c>
      <c r="W273" s="173">
        <v>0</v>
      </c>
      <c r="X273" s="167">
        <v>0</v>
      </c>
      <c r="Y273" s="173">
        <v>0</v>
      </c>
      <c r="Z273" s="173">
        <v>0</v>
      </c>
      <c r="AA273" s="167">
        <v>0</v>
      </c>
    </row>
    <row r="274" spans="1:27" ht="19.5" customHeight="1">
      <c r="A274" s="161"/>
      <c r="B274" s="162" t="s">
        <v>523</v>
      </c>
      <c r="C274" s="163" t="s">
        <v>322</v>
      </c>
      <c r="D274" s="163">
        <v>1002</v>
      </c>
      <c r="E274" s="163"/>
      <c r="F274" s="163"/>
      <c r="G274" s="175"/>
      <c r="H274" s="175"/>
      <c r="I274" s="175"/>
      <c r="J274" s="172"/>
      <c r="K274" s="172"/>
      <c r="L274" s="172"/>
      <c r="M274" s="172"/>
      <c r="N274" s="172"/>
      <c r="O274" s="172"/>
      <c r="P274" s="172"/>
      <c r="Q274" s="172"/>
      <c r="R274" s="172"/>
      <c r="S274" s="166">
        <f aca="true" t="shared" si="197" ref="S274:Z275">S275</f>
        <v>887.9540000000001</v>
      </c>
      <c r="T274" s="166">
        <f t="shared" si="197"/>
        <v>803.143</v>
      </c>
      <c r="U274" s="216">
        <f t="shared" si="185"/>
        <v>90.44871693803958</v>
      </c>
      <c r="V274" s="166">
        <f t="shared" si="197"/>
        <v>675.76</v>
      </c>
      <c r="W274" s="166">
        <f t="shared" si="197"/>
        <v>598.92</v>
      </c>
      <c r="X274" s="218">
        <v>0</v>
      </c>
      <c r="Y274" s="166">
        <f t="shared" si="197"/>
        <v>0</v>
      </c>
      <c r="Z274" s="166">
        <f t="shared" si="197"/>
        <v>0</v>
      </c>
      <c r="AA274" s="218">
        <v>0</v>
      </c>
    </row>
    <row r="275" spans="1:27" ht="59.25" customHeight="1">
      <c r="A275" s="161"/>
      <c r="B275" s="177" t="s">
        <v>583</v>
      </c>
      <c r="C275" s="203" t="s">
        <v>322</v>
      </c>
      <c r="D275" s="203" t="s">
        <v>584</v>
      </c>
      <c r="E275" s="203" t="s">
        <v>200</v>
      </c>
      <c r="F275" s="203"/>
      <c r="G275" s="164" t="e">
        <f aca="true" t="shared" si="198" ref="G275:L277">G276</f>
        <v>#REF!</v>
      </c>
      <c r="H275" s="164" t="e">
        <f t="shared" si="198"/>
        <v>#REF!</v>
      </c>
      <c r="I275" s="164" t="e">
        <f t="shared" si="198"/>
        <v>#REF!</v>
      </c>
      <c r="J275" s="164" t="e">
        <f t="shared" si="198"/>
        <v>#REF!</v>
      </c>
      <c r="K275" s="164" t="e">
        <f t="shared" si="198"/>
        <v>#REF!</v>
      </c>
      <c r="L275" s="164" t="e">
        <f t="shared" si="198"/>
        <v>#REF!</v>
      </c>
      <c r="M275" s="165" t="e">
        <f aca="true" t="shared" si="199" ref="M275:O278">G275+J275</f>
        <v>#REF!</v>
      </c>
      <c r="N275" s="165" t="e">
        <f t="shared" si="199"/>
        <v>#REF!</v>
      </c>
      <c r="O275" s="165" t="e">
        <f t="shared" si="199"/>
        <v>#REF!</v>
      </c>
      <c r="P275" s="164" t="e">
        <f aca="true" t="shared" si="200" ref="P275:R277">P276</f>
        <v>#REF!</v>
      </c>
      <c r="Q275" s="164" t="e">
        <f t="shared" si="200"/>
        <v>#REF!</v>
      </c>
      <c r="R275" s="164" t="e">
        <f t="shared" si="200"/>
        <v>#REF!</v>
      </c>
      <c r="S275" s="173">
        <f t="shared" si="197"/>
        <v>887.9540000000001</v>
      </c>
      <c r="T275" s="173">
        <f t="shared" si="197"/>
        <v>803.143</v>
      </c>
      <c r="U275" s="217">
        <f t="shared" si="185"/>
        <v>90.44871693803958</v>
      </c>
      <c r="V275" s="173">
        <f t="shared" si="197"/>
        <v>675.76</v>
      </c>
      <c r="W275" s="173">
        <f t="shared" si="197"/>
        <v>598.92</v>
      </c>
      <c r="X275" s="167">
        <v>0</v>
      </c>
      <c r="Y275" s="173">
        <f t="shared" si="197"/>
        <v>0</v>
      </c>
      <c r="Z275" s="173">
        <f t="shared" si="197"/>
        <v>0</v>
      </c>
      <c r="AA275" s="167">
        <v>0</v>
      </c>
    </row>
    <row r="276" spans="1:27" ht="27" customHeight="1">
      <c r="A276" s="161"/>
      <c r="B276" s="177" t="s">
        <v>585</v>
      </c>
      <c r="C276" s="203" t="s">
        <v>322</v>
      </c>
      <c r="D276" s="203" t="s">
        <v>584</v>
      </c>
      <c r="E276" s="203" t="s">
        <v>201</v>
      </c>
      <c r="F276" s="203"/>
      <c r="G276" s="171" t="e">
        <f t="shared" si="198"/>
        <v>#REF!</v>
      </c>
      <c r="H276" s="171" t="e">
        <f t="shared" si="198"/>
        <v>#REF!</v>
      </c>
      <c r="I276" s="171" t="e">
        <f t="shared" si="198"/>
        <v>#REF!</v>
      </c>
      <c r="J276" s="171" t="e">
        <f t="shared" si="198"/>
        <v>#REF!</v>
      </c>
      <c r="K276" s="171" t="e">
        <f t="shared" si="198"/>
        <v>#REF!</v>
      </c>
      <c r="L276" s="171" t="e">
        <f t="shared" si="198"/>
        <v>#REF!</v>
      </c>
      <c r="M276" s="172" t="e">
        <f t="shared" si="199"/>
        <v>#REF!</v>
      </c>
      <c r="N276" s="172" t="e">
        <f t="shared" si="199"/>
        <v>#REF!</v>
      </c>
      <c r="O276" s="172" t="e">
        <f t="shared" si="199"/>
        <v>#REF!</v>
      </c>
      <c r="P276" s="171" t="e">
        <f t="shared" si="200"/>
        <v>#REF!</v>
      </c>
      <c r="Q276" s="171" t="e">
        <f t="shared" si="200"/>
        <v>#REF!</v>
      </c>
      <c r="R276" s="171" t="e">
        <f t="shared" si="200"/>
        <v>#REF!</v>
      </c>
      <c r="S276" s="173">
        <f>S277+S278</f>
        <v>887.9540000000001</v>
      </c>
      <c r="T276" s="173">
        <f aca="true" t="shared" si="201" ref="T276:Z276">T277+T278</f>
        <v>803.143</v>
      </c>
      <c r="U276" s="217">
        <f t="shared" si="185"/>
        <v>90.44871693803958</v>
      </c>
      <c r="V276" s="173">
        <f t="shared" si="201"/>
        <v>675.76</v>
      </c>
      <c r="W276" s="173">
        <f t="shared" si="201"/>
        <v>598.92</v>
      </c>
      <c r="X276" s="167">
        <v>0</v>
      </c>
      <c r="Y276" s="173">
        <f t="shared" si="201"/>
        <v>0</v>
      </c>
      <c r="Z276" s="173">
        <f t="shared" si="201"/>
        <v>0</v>
      </c>
      <c r="AA276" s="167">
        <v>0</v>
      </c>
    </row>
    <row r="277" spans="1:27" ht="69.75" customHeight="1">
      <c r="A277" s="186"/>
      <c r="B277" s="174" t="s">
        <v>60</v>
      </c>
      <c r="C277" s="203" t="s">
        <v>322</v>
      </c>
      <c r="D277" s="203" t="s">
        <v>584</v>
      </c>
      <c r="E277" s="203" t="s">
        <v>201</v>
      </c>
      <c r="F277" s="203" t="s">
        <v>63</v>
      </c>
      <c r="G277" s="171" t="e">
        <f t="shared" si="198"/>
        <v>#REF!</v>
      </c>
      <c r="H277" s="171" t="e">
        <f t="shared" si="198"/>
        <v>#REF!</v>
      </c>
      <c r="I277" s="171" t="e">
        <f t="shared" si="198"/>
        <v>#REF!</v>
      </c>
      <c r="J277" s="171" t="e">
        <f t="shared" si="198"/>
        <v>#REF!</v>
      </c>
      <c r="K277" s="171" t="e">
        <f t="shared" si="198"/>
        <v>#REF!</v>
      </c>
      <c r="L277" s="171" t="e">
        <f t="shared" si="198"/>
        <v>#REF!</v>
      </c>
      <c r="M277" s="172" t="e">
        <f t="shared" si="199"/>
        <v>#REF!</v>
      </c>
      <c r="N277" s="172" t="e">
        <f t="shared" si="199"/>
        <v>#REF!</v>
      </c>
      <c r="O277" s="172" t="e">
        <f t="shared" si="199"/>
        <v>#REF!</v>
      </c>
      <c r="P277" s="171" t="e">
        <f t="shared" si="200"/>
        <v>#REF!</v>
      </c>
      <c r="Q277" s="171" t="e">
        <f t="shared" si="200"/>
        <v>#REF!</v>
      </c>
      <c r="R277" s="171" t="e">
        <f t="shared" si="200"/>
        <v>#REF!</v>
      </c>
      <c r="S277" s="173">
        <v>862.604</v>
      </c>
      <c r="T277" s="173">
        <v>777.793</v>
      </c>
      <c r="U277" s="217">
        <f t="shared" si="185"/>
        <v>90.1680261162712</v>
      </c>
      <c r="V277" s="173">
        <v>675.76</v>
      </c>
      <c r="W277" s="215">
        <v>598.92</v>
      </c>
      <c r="X277" s="167">
        <v>0</v>
      </c>
      <c r="Y277" s="173">
        <v>0</v>
      </c>
      <c r="Z277" s="173">
        <v>0</v>
      </c>
      <c r="AA277" s="167">
        <v>0</v>
      </c>
    </row>
    <row r="278" spans="1:27" ht="34.5" customHeight="1">
      <c r="A278" s="186"/>
      <c r="B278" s="174" t="s">
        <v>61</v>
      </c>
      <c r="C278" s="203" t="s">
        <v>322</v>
      </c>
      <c r="D278" s="203" t="s">
        <v>584</v>
      </c>
      <c r="E278" s="203" t="s">
        <v>201</v>
      </c>
      <c r="F278" s="203" t="s">
        <v>64</v>
      </c>
      <c r="G278" s="171" t="e">
        <f>#REF!</f>
        <v>#REF!</v>
      </c>
      <c r="H278" s="171" t="e">
        <f>#REF!</f>
        <v>#REF!</v>
      </c>
      <c r="I278" s="171" t="e">
        <f>#REF!</f>
        <v>#REF!</v>
      </c>
      <c r="J278" s="171" t="e">
        <f>#REF!</f>
        <v>#REF!</v>
      </c>
      <c r="K278" s="171" t="e">
        <f>#REF!</f>
        <v>#REF!</v>
      </c>
      <c r="L278" s="171" t="e">
        <f>#REF!</f>
        <v>#REF!</v>
      </c>
      <c r="M278" s="172" t="e">
        <f t="shared" si="199"/>
        <v>#REF!</v>
      </c>
      <c r="N278" s="172" t="e">
        <f t="shared" si="199"/>
        <v>#REF!</v>
      </c>
      <c r="O278" s="172" t="e">
        <f t="shared" si="199"/>
        <v>#REF!</v>
      </c>
      <c r="P278" s="171" t="e">
        <f>#REF!</f>
        <v>#REF!</v>
      </c>
      <c r="Q278" s="171" t="e">
        <f>#REF!</f>
        <v>#REF!</v>
      </c>
      <c r="R278" s="171" t="e">
        <f>#REF!</f>
        <v>#REF!</v>
      </c>
      <c r="S278" s="173">
        <v>25.35</v>
      </c>
      <c r="T278" s="173">
        <v>25.35</v>
      </c>
      <c r="U278" s="217">
        <f t="shared" si="185"/>
        <v>100</v>
      </c>
      <c r="V278" s="173">
        <v>0</v>
      </c>
      <c r="W278" s="173">
        <v>0</v>
      </c>
      <c r="X278" s="167">
        <v>0</v>
      </c>
      <c r="Y278" s="173">
        <v>0</v>
      </c>
      <c r="Z278" s="173">
        <v>0</v>
      </c>
      <c r="AA278" s="167">
        <v>0</v>
      </c>
    </row>
    <row r="279" spans="1:27" ht="21" customHeight="1">
      <c r="A279" s="161"/>
      <c r="B279" s="162" t="s">
        <v>586</v>
      </c>
      <c r="C279" s="163" t="s">
        <v>322</v>
      </c>
      <c r="D279" s="163">
        <v>1003</v>
      </c>
      <c r="E279" s="163"/>
      <c r="F279" s="163"/>
      <c r="G279" s="171"/>
      <c r="H279" s="171"/>
      <c r="I279" s="171"/>
      <c r="J279" s="171"/>
      <c r="K279" s="171"/>
      <c r="L279" s="171"/>
      <c r="M279" s="172"/>
      <c r="N279" s="172"/>
      <c r="O279" s="172"/>
      <c r="P279" s="171"/>
      <c r="Q279" s="171"/>
      <c r="R279" s="171"/>
      <c r="S279" s="166">
        <f aca="true" t="shared" si="202" ref="S279:Z280">S280</f>
        <v>9401.2</v>
      </c>
      <c r="T279" s="166">
        <f t="shared" si="202"/>
        <v>9180.12</v>
      </c>
      <c r="U279" s="216">
        <f t="shared" si="185"/>
        <v>97.6483853125133</v>
      </c>
      <c r="V279" s="166">
        <f t="shared" si="202"/>
        <v>0</v>
      </c>
      <c r="W279" s="166">
        <f t="shared" si="202"/>
        <v>0</v>
      </c>
      <c r="X279" s="218">
        <v>0</v>
      </c>
      <c r="Y279" s="166">
        <f t="shared" si="202"/>
        <v>0</v>
      </c>
      <c r="Z279" s="166">
        <f t="shared" si="202"/>
        <v>0</v>
      </c>
      <c r="AA279" s="218">
        <v>0</v>
      </c>
    </row>
    <row r="280" spans="1:27" ht="54.75" customHeight="1">
      <c r="A280" s="161"/>
      <c r="B280" s="169" t="s">
        <v>87</v>
      </c>
      <c r="C280" s="170" t="s">
        <v>322</v>
      </c>
      <c r="D280" s="170" t="s">
        <v>590</v>
      </c>
      <c r="E280" s="170" t="s">
        <v>246</v>
      </c>
      <c r="F280" s="170"/>
      <c r="G280" s="171"/>
      <c r="H280" s="171"/>
      <c r="I280" s="171"/>
      <c r="J280" s="171"/>
      <c r="K280" s="171"/>
      <c r="L280" s="171"/>
      <c r="M280" s="172"/>
      <c r="N280" s="172"/>
      <c r="O280" s="172"/>
      <c r="P280" s="171"/>
      <c r="Q280" s="171"/>
      <c r="R280" s="171"/>
      <c r="S280" s="173">
        <f t="shared" si="202"/>
        <v>9401.2</v>
      </c>
      <c r="T280" s="173">
        <f t="shared" si="202"/>
        <v>9180.12</v>
      </c>
      <c r="U280" s="217">
        <f t="shared" si="185"/>
        <v>97.6483853125133</v>
      </c>
      <c r="V280" s="173">
        <f t="shared" si="202"/>
        <v>0</v>
      </c>
      <c r="W280" s="173">
        <f t="shared" si="202"/>
        <v>0</v>
      </c>
      <c r="X280" s="167">
        <v>0</v>
      </c>
      <c r="Y280" s="173">
        <f t="shared" si="202"/>
        <v>0</v>
      </c>
      <c r="Z280" s="173">
        <f t="shared" si="202"/>
        <v>0</v>
      </c>
      <c r="AA280" s="167">
        <v>0</v>
      </c>
    </row>
    <row r="281" spans="1:27" ht="28.5" customHeight="1">
      <c r="A281" s="161"/>
      <c r="B281" s="169" t="s">
        <v>438</v>
      </c>
      <c r="C281" s="170" t="s">
        <v>322</v>
      </c>
      <c r="D281" s="170" t="s">
        <v>590</v>
      </c>
      <c r="E281" s="170" t="s">
        <v>246</v>
      </c>
      <c r="F281" s="170" t="s">
        <v>439</v>
      </c>
      <c r="G281" s="171"/>
      <c r="H281" s="171"/>
      <c r="I281" s="171"/>
      <c r="J281" s="171"/>
      <c r="K281" s="171"/>
      <c r="L281" s="171"/>
      <c r="M281" s="172"/>
      <c r="N281" s="172"/>
      <c r="O281" s="172"/>
      <c r="P281" s="171"/>
      <c r="Q281" s="171"/>
      <c r="R281" s="171"/>
      <c r="S281" s="173">
        <v>9401.2</v>
      </c>
      <c r="T281" s="173">
        <v>9180.12</v>
      </c>
      <c r="U281" s="217">
        <f t="shared" si="185"/>
        <v>97.6483853125133</v>
      </c>
      <c r="V281" s="173">
        <v>0</v>
      </c>
      <c r="W281" s="173">
        <v>0</v>
      </c>
      <c r="X281" s="167">
        <v>0</v>
      </c>
      <c r="Y281" s="173">
        <v>0</v>
      </c>
      <c r="Z281" s="173">
        <v>0</v>
      </c>
      <c r="AA281" s="167">
        <v>0</v>
      </c>
    </row>
    <row r="282" spans="1:27" ht="16.5" customHeight="1">
      <c r="A282" s="161"/>
      <c r="B282" s="162" t="s">
        <v>591</v>
      </c>
      <c r="C282" s="163" t="s">
        <v>322</v>
      </c>
      <c r="D282" s="163" t="s">
        <v>588</v>
      </c>
      <c r="E282" s="163"/>
      <c r="F282" s="163"/>
      <c r="G282" s="171"/>
      <c r="H282" s="171"/>
      <c r="I282" s="171"/>
      <c r="J282" s="171"/>
      <c r="K282" s="171"/>
      <c r="L282" s="171"/>
      <c r="M282" s="172"/>
      <c r="N282" s="172"/>
      <c r="O282" s="172"/>
      <c r="P282" s="171"/>
      <c r="Q282" s="171"/>
      <c r="R282" s="171"/>
      <c r="S282" s="166">
        <f>S286+S293+S283</f>
        <v>9511.906</v>
      </c>
      <c r="T282" s="166">
        <f aca="true" t="shared" si="203" ref="T282:Z282">T286+T293+T283</f>
        <v>9382.669510000002</v>
      </c>
      <c r="U282" s="216">
        <f t="shared" si="185"/>
        <v>98.64131867997855</v>
      </c>
      <c r="V282" s="166">
        <f t="shared" si="203"/>
        <v>0</v>
      </c>
      <c r="W282" s="166">
        <f t="shared" si="203"/>
        <v>0</v>
      </c>
      <c r="X282" s="218">
        <v>0</v>
      </c>
      <c r="Y282" s="166">
        <f t="shared" si="203"/>
        <v>0</v>
      </c>
      <c r="Z282" s="166">
        <f t="shared" si="203"/>
        <v>0</v>
      </c>
      <c r="AA282" s="218">
        <v>0</v>
      </c>
    </row>
    <row r="283" spans="1:27" ht="18" customHeight="1">
      <c r="A283" s="161"/>
      <c r="B283" s="169" t="s">
        <v>598</v>
      </c>
      <c r="C283" s="170" t="s">
        <v>322</v>
      </c>
      <c r="D283" s="170" t="s">
        <v>588</v>
      </c>
      <c r="E283" s="170" t="s">
        <v>599</v>
      </c>
      <c r="F283" s="163"/>
      <c r="G283" s="171"/>
      <c r="H283" s="171"/>
      <c r="I283" s="171"/>
      <c r="J283" s="171"/>
      <c r="K283" s="171"/>
      <c r="L283" s="171"/>
      <c r="M283" s="172"/>
      <c r="N283" s="172"/>
      <c r="O283" s="172"/>
      <c r="P283" s="171"/>
      <c r="Q283" s="171"/>
      <c r="R283" s="171"/>
      <c r="S283" s="173">
        <f>S284</f>
        <v>150</v>
      </c>
      <c r="T283" s="173">
        <f aca="true" t="shared" si="204" ref="T283:Z284">T284</f>
        <v>20.94</v>
      </c>
      <c r="U283" s="217">
        <f t="shared" si="185"/>
        <v>13.96</v>
      </c>
      <c r="V283" s="173">
        <f t="shared" si="204"/>
        <v>0</v>
      </c>
      <c r="W283" s="173">
        <f t="shared" si="204"/>
        <v>0</v>
      </c>
      <c r="X283" s="167">
        <v>0</v>
      </c>
      <c r="Y283" s="173">
        <f t="shared" si="204"/>
        <v>0</v>
      </c>
      <c r="Z283" s="173">
        <f t="shared" si="204"/>
        <v>0</v>
      </c>
      <c r="AA283" s="167">
        <v>0</v>
      </c>
    </row>
    <row r="284" spans="1:27" ht="45" customHeight="1">
      <c r="A284" s="161"/>
      <c r="B284" s="204" t="s">
        <v>351</v>
      </c>
      <c r="C284" s="170" t="s">
        <v>322</v>
      </c>
      <c r="D284" s="170" t="s">
        <v>588</v>
      </c>
      <c r="E284" s="170" t="s">
        <v>599</v>
      </c>
      <c r="F284" s="163"/>
      <c r="G284" s="175">
        <v>4820.147</v>
      </c>
      <c r="H284" s="175">
        <v>3218.025</v>
      </c>
      <c r="I284" s="175">
        <v>0</v>
      </c>
      <c r="J284" s="172"/>
      <c r="K284" s="172"/>
      <c r="L284" s="172"/>
      <c r="M284" s="172">
        <f>G284+J284</f>
        <v>4820.147</v>
      </c>
      <c r="N284" s="172">
        <f>H284+K284</f>
        <v>3218.025</v>
      </c>
      <c r="O284" s="172">
        <f>I284+L284</f>
        <v>0</v>
      </c>
      <c r="P284" s="172">
        <v>-20.08944</v>
      </c>
      <c r="Q284" s="172"/>
      <c r="R284" s="172"/>
      <c r="S284" s="173">
        <f>S285</f>
        <v>150</v>
      </c>
      <c r="T284" s="173">
        <f t="shared" si="204"/>
        <v>20.94</v>
      </c>
      <c r="U284" s="217">
        <f t="shared" si="185"/>
        <v>13.96</v>
      </c>
      <c r="V284" s="173">
        <f t="shared" si="204"/>
        <v>0</v>
      </c>
      <c r="W284" s="173">
        <f t="shared" si="204"/>
        <v>0</v>
      </c>
      <c r="X284" s="167">
        <v>0</v>
      </c>
      <c r="Y284" s="173">
        <f t="shared" si="204"/>
        <v>0</v>
      </c>
      <c r="Z284" s="173">
        <f t="shared" si="204"/>
        <v>0</v>
      </c>
      <c r="AA284" s="167">
        <v>0</v>
      </c>
    </row>
    <row r="285" spans="1:27" ht="30" customHeight="1">
      <c r="A285" s="161"/>
      <c r="B285" s="205" t="s">
        <v>61</v>
      </c>
      <c r="C285" s="206" t="s">
        <v>322</v>
      </c>
      <c r="D285" s="170" t="s">
        <v>588</v>
      </c>
      <c r="E285" s="170" t="s">
        <v>352</v>
      </c>
      <c r="F285" s="170" t="s">
        <v>439</v>
      </c>
      <c r="G285" s="164" t="e">
        <f>#REF!+#REF!</f>
        <v>#REF!</v>
      </c>
      <c r="H285" s="164" t="e">
        <f>#REF!+#REF!</f>
        <v>#REF!</v>
      </c>
      <c r="I285" s="164" t="e">
        <f>#REF!+#REF!</f>
        <v>#REF!</v>
      </c>
      <c r="J285" s="164" t="e">
        <f>#REF!+#REF!</f>
        <v>#REF!</v>
      </c>
      <c r="K285" s="164" t="e">
        <f>#REF!+#REF!</f>
        <v>#REF!</v>
      </c>
      <c r="L285" s="164" t="e">
        <f>#REF!+#REF!</f>
        <v>#REF!</v>
      </c>
      <c r="M285" s="165" t="e">
        <f>#REF!</f>
        <v>#REF!</v>
      </c>
      <c r="N285" s="165" t="e">
        <f>#REF!</f>
        <v>#REF!</v>
      </c>
      <c r="O285" s="165" t="e">
        <f>#REF!</f>
        <v>#REF!</v>
      </c>
      <c r="P285" s="165" t="e">
        <f>#REF!</f>
        <v>#REF!</v>
      </c>
      <c r="Q285" s="165" t="e">
        <f>#REF!</f>
        <v>#REF!</v>
      </c>
      <c r="R285" s="165" t="e">
        <f>#REF!</f>
        <v>#REF!</v>
      </c>
      <c r="S285" s="173">
        <v>150</v>
      </c>
      <c r="T285" s="173">
        <v>20.94</v>
      </c>
      <c r="U285" s="217">
        <f t="shared" si="185"/>
        <v>13.96</v>
      </c>
      <c r="V285" s="173">
        <v>0</v>
      </c>
      <c r="W285" s="173">
        <v>0</v>
      </c>
      <c r="X285" s="167">
        <v>0</v>
      </c>
      <c r="Y285" s="173">
        <v>0</v>
      </c>
      <c r="Z285" s="173">
        <v>0</v>
      </c>
      <c r="AA285" s="167">
        <v>0</v>
      </c>
    </row>
    <row r="286" spans="1:27" ht="20.25" customHeight="1">
      <c r="A286" s="161"/>
      <c r="B286" s="169" t="s">
        <v>587</v>
      </c>
      <c r="C286" s="170" t="s">
        <v>322</v>
      </c>
      <c r="D286" s="170" t="s">
        <v>588</v>
      </c>
      <c r="E286" s="170" t="s">
        <v>589</v>
      </c>
      <c r="F286" s="170"/>
      <c r="G286" s="171"/>
      <c r="H286" s="171"/>
      <c r="I286" s="171"/>
      <c r="J286" s="171"/>
      <c r="K286" s="171"/>
      <c r="L286" s="171"/>
      <c r="M286" s="172"/>
      <c r="N286" s="172"/>
      <c r="O286" s="172"/>
      <c r="P286" s="171"/>
      <c r="Q286" s="171"/>
      <c r="R286" s="171"/>
      <c r="S286" s="173">
        <f>S287+S289+S291</f>
        <v>3641.3160000000003</v>
      </c>
      <c r="T286" s="173">
        <f aca="true" t="shared" si="205" ref="T286:Z286">T287+T289+T291</f>
        <v>3641.3160000000003</v>
      </c>
      <c r="U286" s="217">
        <f t="shared" si="185"/>
        <v>100</v>
      </c>
      <c r="V286" s="173">
        <f t="shared" si="205"/>
        <v>0</v>
      </c>
      <c r="W286" s="173">
        <f t="shared" si="205"/>
        <v>0</v>
      </c>
      <c r="X286" s="167">
        <v>0</v>
      </c>
      <c r="Y286" s="173">
        <f t="shared" si="205"/>
        <v>0</v>
      </c>
      <c r="Z286" s="173">
        <f t="shared" si="205"/>
        <v>0</v>
      </c>
      <c r="AA286" s="167">
        <v>0</v>
      </c>
    </row>
    <row r="287" spans="1:27" ht="74.25" customHeight="1">
      <c r="A287" s="161"/>
      <c r="B287" s="169" t="s">
        <v>592</v>
      </c>
      <c r="C287" s="170" t="s">
        <v>322</v>
      </c>
      <c r="D287" s="170" t="s">
        <v>588</v>
      </c>
      <c r="E287" s="170" t="s">
        <v>593</v>
      </c>
      <c r="F287" s="170"/>
      <c r="G287" s="207" t="e">
        <f>#REF!</f>
        <v>#REF!</v>
      </c>
      <c r="H287" s="207" t="e">
        <f>#REF!</f>
        <v>#REF!</v>
      </c>
      <c r="I287" s="207" t="e">
        <f>#REF!</f>
        <v>#REF!</v>
      </c>
      <c r="J287" s="207" t="e">
        <f>#REF!</f>
        <v>#REF!</v>
      </c>
      <c r="K287" s="208" t="e">
        <f>#REF!</f>
        <v>#REF!</v>
      </c>
      <c r="L287" s="208" t="e">
        <f>#REF!</f>
        <v>#REF!</v>
      </c>
      <c r="M287" s="172" t="e">
        <f>G287+J287</f>
        <v>#REF!</v>
      </c>
      <c r="N287" s="172" t="e">
        <f>H287+K287</f>
        <v>#REF!</v>
      </c>
      <c r="O287" s="172" t="e">
        <f>I287+L287</f>
        <v>#REF!</v>
      </c>
      <c r="P287" s="207" t="e">
        <f>#REF!</f>
        <v>#REF!</v>
      </c>
      <c r="Q287" s="208" t="e">
        <f>#REF!</f>
        <v>#REF!</v>
      </c>
      <c r="R287" s="208" t="e">
        <f>#REF!</f>
        <v>#REF!</v>
      </c>
      <c r="S287" s="173">
        <f>S288</f>
        <v>1778.553</v>
      </c>
      <c r="T287" s="173">
        <f aca="true" t="shared" si="206" ref="T287:Z287">T288</f>
        <v>1778.553</v>
      </c>
      <c r="U287" s="217">
        <f t="shared" si="185"/>
        <v>100</v>
      </c>
      <c r="V287" s="173">
        <f t="shared" si="206"/>
        <v>0</v>
      </c>
      <c r="W287" s="173">
        <f t="shared" si="206"/>
        <v>0</v>
      </c>
      <c r="X287" s="167">
        <v>0</v>
      </c>
      <c r="Y287" s="173">
        <f t="shared" si="206"/>
        <v>0</v>
      </c>
      <c r="Z287" s="173">
        <f t="shared" si="206"/>
        <v>0</v>
      </c>
      <c r="AA287" s="167">
        <v>0</v>
      </c>
    </row>
    <row r="288" spans="1:27" ht="30.75" customHeight="1">
      <c r="A288" s="186"/>
      <c r="B288" s="169" t="s">
        <v>438</v>
      </c>
      <c r="C288" s="170" t="s">
        <v>322</v>
      </c>
      <c r="D288" s="170" t="s">
        <v>588</v>
      </c>
      <c r="E288" s="170" t="s">
        <v>593</v>
      </c>
      <c r="F288" s="170" t="s">
        <v>439</v>
      </c>
      <c r="G288" s="207"/>
      <c r="H288" s="207"/>
      <c r="I288" s="207"/>
      <c r="J288" s="207"/>
      <c r="K288" s="208"/>
      <c r="L288" s="208"/>
      <c r="M288" s="172"/>
      <c r="N288" s="172"/>
      <c r="O288" s="172"/>
      <c r="P288" s="207"/>
      <c r="Q288" s="208"/>
      <c r="R288" s="208"/>
      <c r="S288" s="173">
        <v>1778.553</v>
      </c>
      <c r="T288" s="173">
        <v>1778.553</v>
      </c>
      <c r="U288" s="217">
        <f t="shared" si="185"/>
        <v>100</v>
      </c>
      <c r="V288" s="173">
        <v>0</v>
      </c>
      <c r="W288" s="173">
        <v>0</v>
      </c>
      <c r="X288" s="167">
        <v>0</v>
      </c>
      <c r="Y288" s="173">
        <v>0</v>
      </c>
      <c r="Z288" s="173">
        <v>0</v>
      </c>
      <c r="AA288" s="167">
        <v>0</v>
      </c>
    </row>
    <row r="289" spans="1:27" ht="120.75" customHeight="1">
      <c r="A289" s="186"/>
      <c r="B289" s="195" t="s">
        <v>108</v>
      </c>
      <c r="C289" s="170" t="s">
        <v>322</v>
      </c>
      <c r="D289" s="170" t="s">
        <v>588</v>
      </c>
      <c r="E289" s="170" t="s">
        <v>103</v>
      </c>
      <c r="F289" s="178"/>
      <c r="G289" s="207"/>
      <c r="H289" s="207"/>
      <c r="I289" s="207"/>
      <c r="J289" s="207"/>
      <c r="K289" s="208"/>
      <c r="L289" s="208"/>
      <c r="M289" s="172"/>
      <c r="N289" s="172"/>
      <c r="O289" s="172"/>
      <c r="P289" s="207"/>
      <c r="Q289" s="208"/>
      <c r="R289" s="208"/>
      <c r="S289" s="173">
        <f>S290</f>
        <v>604.363</v>
      </c>
      <c r="T289" s="173">
        <f aca="true" t="shared" si="207" ref="T289:Z289">T290</f>
        <v>604.363</v>
      </c>
      <c r="U289" s="217">
        <f t="shared" si="185"/>
        <v>100</v>
      </c>
      <c r="V289" s="173">
        <f t="shared" si="207"/>
        <v>0</v>
      </c>
      <c r="W289" s="173">
        <f t="shared" si="207"/>
        <v>0</v>
      </c>
      <c r="X289" s="167">
        <v>0</v>
      </c>
      <c r="Y289" s="173">
        <f t="shared" si="207"/>
        <v>0</v>
      </c>
      <c r="Z289" s="173">
        <f t="shared" si="207"/>
        <v>0</v>
      </c>
      <c r="AA289" s="167">
        <v>0</v>
      </c>
    </row>
    <row r="290" spans="1:27" ht="34.5" customHeight="1">
      <c r="A290" s="186"/>
      <c r="B290" s="169" t="s">
        <v>438</v>
      </c>
      <c r="C290" s="170" t="s">
        <v>322</v>
      </c>
      <c r="D290" s="170" t="s">
        <v>588</v>
      </c>
      <c r="E290" s="170" t="s">
        <v>103</v>
      </c>
      <c r="F290" s="170" t="s">
        <v>439</v>
      </c>
      <c r="G290" s="207"/>
      <c r="H290" s="207"/>
      <c r="I290" s="207"/>
      <c r="J290" s="207"/>
      <c r="K290" s="208"/>
      <c r="L290" s="208"/>
      <c r="M290" s="172"/>
      <c r="N290" s="172"/>
      <c r="O290" s="172"/>
      <c r="P290" s="207"/>
      <c r="Q290" s="208"/>
      <c r="R290" s="208"/>
      <c r="S290" s="173">
        <v>604.363</v>
      </c>
      <c r="T290" s="173">
        <v>604.363</v>
      </c>
      <c r="U290" s="217">
        <f t="shared" si="185"/>
        <v>100</v>
      </c>
      <c r="V290" s="173">
        <v>0</v>
      </c>
      <c r="W290" s="173">
        <v>0</v>
      </c>
      <c r="X290" s="167">
        <v>0</v>
      </c>
      <c r="Y290" s="173">
        <v>0</v>
      </c>
      <c r="Z290" s="173">
        <v>0</v>
      </c>
      <c r="AA290" s="167">
        <v>0</v>
      </c>
    </row>
    <row r="291" spans="1:27" ht="85.5" customHeight="1">
      <c r="A291" s="161"/>
      <c r="B291" s="169" t="s">
        <v>88</v>
      </c>
      <c r="C291" s="170" t="s">
        <v>322</v>
      </c>
      <c r="D291" s="170" t="s">
        <v>588</v>
      </c>
      <c r="E291" s="170" t="s">
        <v>25</v>
      </c>
      <c r="F291" s="170"/>
      <c r="G291" s="207"/>
      <c r="H291" s="207"/>
      <c r="I291" s="207"/>
      <c r="J291" s="207"/>
      <c r="K291" s="208"/>
      <c r="L291" s="208"/>
      <c r="M291" s="172"/>
      <c r="N291" s="172"/>
      <c r="O291" s="172"/>
      <c r="P291" s="207"/>
      <c r="Q291" s="208"/>
      <c r="R291" s="208"/>
      <c r="S291" s="173">
        <f>S292</f>
        <v>1258.4</v>
      </c>
      <c r="T291" s="173">
        <f aca="true" t="shared" si="208" ref="T291:Z291">T292</f>
        <v>1258.4</v>
      </c>
      <c r="U291" s="217">
        <f t="shared" si="185"/>
        <v>100</v>
      </c>
      <c r="V291" s="173">
        <f t="shared" si="208"/>
        <v>0</v>
      </c>
      <c r="W291" s="173">
        <f t="shared" si="208"/>
        <v>0</v>
      </c>
      <c r="X291" s="167">
        <v>0</v>
      </c>
      <c r="Y291" s="173">
        <f t="shared" si="208"/>
        <v>0</v>
      </c>
      <c r="Z291" s="173">
        <f t="shared" si="208"/>
        <v>0</v>
      </c>
      <c r="AA291" s="167">
        <v>0</v>
      </c>
    </row>
    <row r="292" spans="1:27" ht="29.25" customHeight="1">
      <c r="A292" s="186"/>
      <c r="B292" s="169" t="s">
        <v>438</v>
      </c>
      <c r="C292" s="170" t="s">
        <v>322</v>
      </c>
      <c r="D292" s="170" t="s">
        <v>588</v>
      </c>
      <c r="E292" s="170" t="s">
        <v>24</v>
      </c>
      <c r="F292" s="170" t="s">
        <v>439</v>
      </c>
      <c r="G292" s="207"/>
      <c r="H292" s="207"/>
      <c r="I292" s="207"/>
      <c r="J292" s="207"/>
      <c r="K292" s="208"/>
      <c r="L292" s="208"/>
      <c r="M292" s="172"/>
      <c r="N292" s="172"/>
      <c r="O292" s="172"/>
      <c r="P292" s="207"/>
      <c r="Q292" s="208"/>
      <c r="R292" s="208"/>
      <c r="S292" s="173">
        <v>1258.4</v>
      </c>
      <c r="T292" s="173">
        <v>1258.4</v>
      </c>
      <c r="U292" s="217">
        <f t="shared" si="185"/>
        <v>100</v>
      </c>
      <c r="V292" s="173">
        <v>0</v>
      </c>
      <c r="W292" s="173">
        <v>0</v>
      </c>
      <c r="X292" s="167">
        <v>0</v>
      </c>
      <c r="Y292" s="173">
        <v>0</v>
      </c>
      <c r="Z292" s="173">
        <v>0</v>
      </c>
      <c r="AA292" s="167">
        <v>0</v>
      </c>
    </row>
    <row r="293" spans="1:27" ht="26.25" customHeight="1">
      <c r="A293" s="161"/>
      <c r="B293" s="174" t="s">
        <v>594</v>
      </c>
      <c r="C293" s="170" t="s">
        <v>322</v>
      </c>
      <c r="D293" s="170" t="s">
        <v>588</v>
      </c>
      <c r="E293" s="170" t="s">
        <v>595</v>
      </c>
      <c r="F293" s="170"/>
      <c r="G293" s="207"/>
      <c r="H293" s="207"/>
      <c r="I293" s="207"/>
      <c r="J293" s="207"/>
      <c r="K293" s="208"/>
      <c r="L293" s="208"/>
      <c r="M293" s="172"/>
      <c r="N293" s="172"/>
      <c r="O293" s="172"/>
      <c r="P293" s="207"/>
      <c r="Q293" s="208"/>
      <c r="R293" s="208"/>
      <c r="S293" s="173">
        <f>S294+S296</f>
        <v>5720.59</v>
      </c>
      <c r="T293" s="173">
        <f aca="true" t="shared" si="209" ref="T293:Z293">T294+T296</f>
        <v>5720.41351</v>
      </c>
      <c r="U293" s="217">
        <f t="shared" si="185"/>
        <v>99.99691482871522</v>
      </c>
      <c r="V293" s="173">
        <f t="shared" si="209"/>
        <v>0</v>
      </c>
      <c r="W293" s="173">
        <f t="shared" si="209"/>
        <v>0</v>
      </c>
      <c r="X293" s="167">
        <v>0</v>
      </c>
      <c r="Y293" s="173">
        <f t="shared" si="209"/>
        <v>0</v>
      </c>
      <c r="Z293" s="173">
        <f t="shared" si="209"/>
        <v>0</v>
      </c>
      <c r="AA293" s="167">
        <v>0</v>
      </c>
    </row>
    <row r="294" spans="1:27" ht="131.25" customHeight="1">
      <c r="A294" s="161"/>
      <c r="B294" s="174" t="s">
        <v>90</v>
      </c>
      <c r="C294" s="170" t="s">
        <v>322</v>
      </c>
      <c r="D294" s="170" t="s">
        <v>588</v>
      </c>
      <c r="E294" s="170" t="s">
        <v>596</v>
      </c>
      <c r="F294" s="170"/>
      <c r="G294" s="164">
        <f aca="true" t="shared" si="210" ref="G294:L295">G295</f>
        <v>3612.912</v>
      </c>
      <c r="H294" s="164">
        <f t="shared" si="210"/>
        <v>2457.282</v>
      </c>
      <c r="I294" s="164">
        <f t="shared" si="210"/>
        <v>0</v>
      </c>
      <c r="J294" s="164">
        <f t="shared" si="210"/>
        <v>0</v>
      </c>
      <c r="K294" s="164">
        <f t="shared" si="210"/>
        <v>0</v>
      </c>
      <c r="L294" s="164">
        <f t="shared" si="210"/>
        <v>0</v>
      </c>
      <c r="M294" s="165">
        <f aca="true" t="shared" si="211" ref="M294:O296">G294+J294</f>
        <v>3612.912</v>
      </c>
      <c r="N294" s="165">
        <f t="shared" si="211"/>
        <v>2457.282</v>
      </c>
      <c r="O294" s="165">
        <f t="shared" si="211"/>
        <v>0</v>
      </c>
      <c r="P294" s="164">
        <f aca="true" t="shared" si="212" ref="P294:R295">P295</f>
        <v>0</v>
      </c>
      <c r="Q294" s="164">
        <f t="shared" si="212"/>
        <v>0</v>
      </c>
      <c r="R294" s="164">
        <f t="shared" si="212"/>
        <v>0</v>
      </c>
      <c r="S294" s="173">
        <f>S295</f>
        <v>1735.9</v>
      </c>
      <c r="T294" s="173">
        <f aca="true" t="shared" si="213" ref="T294:Z294">T295</f>
        <v>1735.9</v>
      </c>
      <c r="U294" s="217">
        <f t="shared" si="185"/>
        <v>100</v>
      </c>
      <c r="V294" s="173">
        <f t="shared" si="213"/>
        <v>0</v>
      </c>
      <c r="W294" s="173">
        <f t="shared" si="213"/>
        <v>0</v>
      </c>
      <c r="X294" s="167">
        <v>0</v>
      </c>
      <c r="Y294" s="173">
        <f t="shared" si="213"/>
        <v>0</v>
      </c>
      <c r="Z294" s="173">
        <f t="shared" si="213"/>
        <v>0</v>
      </c>
      <c r="AA294" s="167">
        <v>0</v>
      </c>
    </row>
    <row r="295" spans="1:27" ht="33" customHeight="1">
      <c r="A295" s="186"/>
      <c r="B295" s="169" t="s">
        <v>438</v>
      </c>
      <c r="C295" s="170" t="s">
        <v>322</v>
      </c>
      <c r="D295" s="170" t="s">
        <v>588</v>
      </c>
      <c r="E295" s="170" t="s">
        <v>596</v>
      </c>
      <c r="F295" s="170" t="s">
        <v>439</v>
      </c>
      <c r="G295" s="171">
        <f t="shared" si="210"/>
        <v>3612.912</v>
      </c>
      <c r="H295" s="171">
        <f t="shared" si="210"/>
        <v>2457.282</v>
      </c>
      <c r="I295" s="171">
        <f t="shared" si="210"/>
        <v>0</v>
      </c>
      <c r="J295" s="171">
        <f t="shared" si="210"/>
        <v>0</v>
      </c>
      <c r="K295" s="171">
        <f t="shared" si="210"/>
        <v>0</v>
      </c>
      <c r="L295" s="171">
        <f t="shared" si="210"/>
        <v>0</v>
      </c>
      <c r="M295" s="172">
        <f t="shared" si="211"/>
        <v>3612.912</v>
      </c>
      <c r="N295" s="172">
        <f t="shared" si="211"/>
        <v>2457.282</v>
      </c>
      <c r="O295" s="172">
        <f t="shared" si="211"/>
        <v>0</v>
      </c>
      <c r="P295" s="171">
        <f t="shared" si="212"/>
        <v>0</v>
      </c>
      <c r="Q295" s="171">
        <f t="shared" si="212"/>
        <v>0</v>
      </c>
      <c r="R295" s="171">
        <f t="shared" si="212"/>
        <v>0</v>
      </c>
      <c r="S295" s="173">
        <v>1735.9</v>
      </c>
      <c r="T295" s="173">
        <v>1735.9</v>
      </c>
      <c r="U295" s="217">
        <f t="shared" si="185"/>
        <v>100</v>
      </c>
      <c r="V295" s="173">
        <v>0</v>
      </c>
      <c r="W295" s="173">
        <v>0</v>
      </c>
      <c r="X295" s="167">
        <v>0</v>
      </c>
      <c r="Y295" s="173">
        <v>0</v>
      </c>
      <c r="Z295" s="173">
        <v>0</v>
      </c>
      <c r="AA295" s="167">
        <v>0</v>
      </c>
    </row>
    <row r="296" spans="1:27" ht="132" customHeight="1">
      <c r="A296" s="161"/>
      <c r="B296" s="177" t="s">
        <v>91</v>
      </c>
      <c r="C296" s="170" t="s">
        <v>322</v>
      </c>
      <c r="D296" s="170" t="s">
        <v>588</v>
      </c>
      <c r="E296" s="170" t="s">
        <v>625</v>
      </c>
      <c r="F296" s="170"/>
      <c r="G296" s="171">
        <f aca="true" t="shared" si="214" ref="G296:L296">G299</f>
        <v>3612.912</v>
      </c>
      <c r="H296" s="171">
        <f t="shared" si="214"/>
        <v>2457.282</v>
      </c>
      <c r="I296" s="171">
        <f t="shared" si="214"/>
        <v>0</v>
      </c>
      <c r="J296" s="171">
        <f t="shared" si="214"/>
        <v>0</v>
      </c>
      <c r="K296" s="171">
        <f t="shared" si="214"/>
        <v>0</v>
      </c>
      <c r="L296" s="171">
        <f t="shared" si="214"/>
        <v>0</v>
      </c>
      <c r="M296" s="172">
        <f t="shared" si="211"/>
        <v>3612.912</v>
      </c>
      <c r="N296" s="172">
        <f t="shared" si="211"/>
        <v>2457.282</v>
      </c>
      <c r="O296" s="172">
        <f t="shared" si="211"/>
        <v>0</v>
      </c>
      <c r="P296" s="171">
        <f>P299</f>
        <v>0</v>
      </c>
      <c r="Q296" s="171">
        <f>Q299</f>
        <v>0</v>
      </c>
      <c r="R296" s="171">
        <f>R299</f>
        <v>0</v>
      </c>
      <c r="S296" s="173">
        <f aca="true" t="shared" si="215" ref="S296:Z297">S297</f>
        <v>3984.69</v>
      </c>
      <c r="T296" s="173">
        <f t="shared" si="215"/>
        <v>3984.51351</v>
      </c>
      <c r="U296" s="217">
        <f t="shared" si="185"/>
        <v>99.99557079722638</v>
      </c>
      <c r="V296" s="173">
        <f t="shared" si="215"/>
        <v>0</v>
      </c>
      <c r="W296" s="173">
        <f t="shared" si="215"/>
        <v>0</v>
      </c>
      <c r="X296" s="167">
        <v>0</v>
      </c>
      <c r="Y296" s="173">
        <f t="shared" si="215"/>
        <v>0</v>
      </c>
      <c r="Z296" s="173">
        <f t="shared" si="215"/>
        <v>0</v>
      </c>
      <c r="AA296" s="167">
        <v>0</v>
      </c>
    </row>
    <row r="297" spans="1:27" ht="30.75" customHeight="1">
      <c r="A297" s="161"/>
      <c r="B297" s="169" t="s">
        <v>626</v>
      </c>
      <c r="C297" s="170" t="s">
        <v>322</v>
      </c>
      <c r="D297" s="170" t="s">
        <v>588</v>
      </c>
      <c r="E297" s="170" t="s">
        <v>627</v>
      </c>
      <c r="F297" s="170"/>
      <c r="G297" s="171"/>
      <c r="H297" s="171"/>
      <c r="I297" s="171"/>
      <c r="J297" s="171"/>
      <c r="K297" s="171"/>
      <c r="L297" s="171"/>
      <c r="M297" s="172"/>
      <c r="N297" s="172"/>
      <c r="O297" s="172"/>
      <c r="P297" s="171"/>
      <c r="Q297" s="171"/>
      <c r="R297" s="171"/>
      <c r="S297" s="173">
        <f t="shared" si="215"/>
        <v>3984.69</v>
      </c>
      <c r="T297" s="173">
        <f t="shared" si="215"/>
        <v>3984.51351</v>
      </c>
      <c r="U297" s="217">
        <f t="shared" si="185"/>
        <v>99.99557079722638</v>
      </c>
      <c r="V297" s="173">
        <f t="shared" si="215"/>
        <v>0</v>
      </c>
      <c r="W297" s="173">
        <f t="shared" si="215"/>
        <v>0</v>
      </c>
      <c r="X297" s="167">
        <v>0</v>
      </c>
      <c r="Y297" s="173">
        <f t="shared" si="215"/>
        <v>0</v>
      </c>
      <c r="Z297" s="173">
        <f t="shared" si="215"/>
        <v>0</v>
      </c>
      <c r="AA297" s="167">
        <v>0</v>
      </c>
    </row>
    <row r="298" spans="1:27" ht="34.5" customHeight="1">
      <c r="A298" s="186"/>
      <c r="B298" s="169" t="s">
        <v>438</v>
      </c>
      <c r="C298" s="170" t="s">
        <v>322</v>
      </c>
      <c r="D298" s="170" t="s">
        <v>588</v>
      </c>
      <c r="E298" s="170" t="s">
        <v>627</v>
      </c>
      <c r="F298" s="170" t="s">
        <v>439</v>
      </c>
      <c r="G298" s="171"/>
      <c r="H298" s="171"/>
      <c r="I298" s="171"/>
      <c r="J298" s="171"/>
      <c r="K298" s="171"/>
      <c r="L298" s="171"/>
      <c r="M298" s="172"/>
      <c r="N298" s="172"/>
      <c r="O298" s="172"/>
      <c r="P298" s="171"/>
      <c r="Q298" s="171"/>
      <c r="R298" s="171"/>
      <c r="S298" s="173">
        <v>3984.69</v>
      </c>
      <c r="T298" s="173">
        <v>3984.51351</v>
      </c>
      <c r="U298" s="217">
        <f t="shared" si="185"/>
        <v>99.99557079722638</v>
      </c>
      <c r="V298" s="173">
        <v>0</v>
      </c>
      <c r="W298" s="173">
        <v>0</v>
      </c>
      <c r="X298" s="167">
        <v>0</v>
      </c>
      <c r="Y298" s="173">
        <v>0</v>
      </c>
      <c r="Z298" s="173">
        <v>0</v>
      </c>
      <c r="AA298" s="167">
        <v>0</v>
      </c>
    </row>
    <row r="299" spans="1:27" ht="12.75">
      <c r="A299" s="161"/>
      <c r="B299" s="162" t="s">
        <v>628</v>
      </c>
      <c r="C299" s="163" t="s">
        <v>322</v>
      </c>
      <c r="D299" s="163">
        <v>1006</v>
      </c>
      <c r="E299" s="163"/>
      <c r="F299" s="163"/>
      <c r="G299" s="175">
        <v>3612.912</v>
      </c>
      <c r="H299" s="175">
        <v>2457.282</v>
      </c>
      <c r="I299" s="175">
        <v>0</v>
      </c>
      <c r="J299" s="172"/>
      <c r="K299" s="172"/>
      <c r="L299" s="172"/>
      <c r="M299" s="172">
        <f aca="true" t="shared" si="216" ref="M299:O300">G299+J299</f>
        <v>3612.912</v>
      </c>
      <c r="N299" s="172">
        <f t="shared" si="216"/>
        <v>2457.282</v>
      </c>
      <c r="O299" s="172">
        <f t="shared" si="216"/>
        <v>0</v>
      </c>
      <c r="P299" s="172"/>
      <c r="Q299" s="172"/>
      <c r="R299" s="172"/>
      <c r="S299" s="166">
        <f>S300</f>
        <v>1777</v>
      </c>
      <c r="T299" s="166">
        <f aca="true" t="shared" si="217" ref="T299:Z301">T300</f>
        <v>1776.996</v>
      </c>
      <c r="U299" s="216">
        <f t="shared" si="185"/>
        <v>99.99977490151942</v>
      </c>
      <c r="V299" s="166">
        <f t="shared" si="217"/>
        <v>0</v>
      </c>
      <c r="W299" s="166">
        <f t="shared" si="217"/>
        <v>0</v>
      </c>
      <c r="X299" s="218">
        <v>0</v>
      </c>
      <c r="Y299" s="166">
        <f t="shared" si="217"/>
        <v>0</v>
      </c>
      <c r="Z299" s="166">
        <f t="shared" si="217"/>
        <v>0</v>
      </c>
      <c r="AA299" s="218">
        <v>0</v>
      </c>
    </row>
    <row r="300" spans="1:27" ht="18" customHeight="1">
      <c r="A300" s="161"/>
      <c r="B300" s="169" t="s">
        <v>242</v>
      </c>
      <c r="C300" s="163"/>
      <c r="D300" s="163"/>
      <c r="E300" s="170" t="s">
        <v>174</v>
      </c>
      <c r="F300" s="163"/>
      <c r="G300" s="179" t="e">
        <f>G13+G65+G275+#REF!+#REF!+G294+#REF!+#REF!+#REF!</f>
        <v>#REF!</v>
      </c>
      <c r="H300" s="179" t="e">
        <f>H13+H65+H275+#REF!+#REF!+H294+#REF!+#REF!+#REF!</f>
        <v>#REF!</v>
      </c>
      <c r="I300" s="179" t="e">
        <f>I13+I65+I275+#REF!+#REF!+I294+#REF!+#REF!+#REF!</f>
        <v>#REF!</v>
      </c>
      <c r="J300" s="179" t="e">
        <f>J13+J65+J275+#REF!+#REF!+J294+#REF!+#REF!+#REF!</f>
        <v>#REF!</v>
      </c>
      <c r="K300" s="179" t="e">
        <f>K13+K65+K275+#REF!+#REF!+K294+#REF!+#REF!+#REF!</f>
        <v>#REF!</v>
      </c>
      <c r="L300" s="179" t="e">
        <f>L13+L65+L275+#REF!+#REF!+L294+#REF!+#REF!+#REF!</f>
        <v>#REF!</v>
      </c>
      <c r="M300" s="165" t="e">
        <f t="shared" si="216"/>
        <v>#REF!</v>
      </c>
      <c r="N300" s="165" t="e">
        <f t="shared" si="216"/>
        <v>#REF!</v>
      </c>
      <c r="O300" s="165" t="e">
        <f t="shared" si="216"/>
        <v>#REF!</v>
      </c>
      <c r="P300" s="179" t="e">
        <f>P13+P65+P275+#REF!+#REF!+P294+#REF!+#REF!+#REF!</f>
        <v>#REF!</v>
      </c>
      <c r="Q300" s="179" t="e">
        <f>Q13+Q65+Q275+#REF!+#REF!+Q294+#REF!+#REF!+#REF!</f>
        <v>#REF!</v>
      </c>
      <c r="R300" s="179" t="e">
        <f>R13+R65+R275+#REF!+#REF!+R294+#REF!+#REF!+#REF!</f>
        <v>#REF!</v>
      </c>
      <c r="S300" s="173">
        <f>S301</f>
        <v>1777</v>
      </c>
      <c r="T300" s="173">
        <f t="shared" si="217"/>
        <v>1776.996</v>
      </c>
      <c r="U300" s="217">
        <f t="shared" si="185"/>
        <v>99.99977490151942</v>
      </c>
      <c r="V300" s="166">
        <f t="shared" si="217"/>
        <v>0</v>
      </c>
      <c r="W300" s="166">
        <f t="shared" si="217"/>
        <v>0</v>
      </c>
      <c r="X300" s="167">
        <v>0</v>
      </c>
      <c r="Y300" s="166">
        <f t="shared" si="217"/>
        <v>0</v>
      </c>
      <c r="Z300" s="166">
        <f t="shared" si="217"/>
        <v>0</v>
      </c>
      <c r="AA300" s="167">
        <v>0</v>
      </c>
    </row>
    <row r="301" spans="1:27" ht="45" customHeight="1">
      <c r="A301" s="161"/>
      <c r="B301" s="174" t="s">
        <v>95</v>
      </c>
      <c r="C301" s="170" t="s">
        <v>322</v>
      </c>
      <c r="D301" s="170">
        <v>1006</v>
      </c>
      <c r="E301" s="170" t="s">
        <v>581</v>
      </c>
      <c r="F301" s="170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173">
        <f>S302</f>
        <v>1777</v>
      </c>
      <c r="T301" s="173">
        <f t="shared" si="217"/>
        <v>1776.996</v>
      </c>
      <c r="U301" s="217">
        <f t="shared" si="185"/>
        <v>99.99977490151942</v>
      </c>
      <c r="V301" s="173">
        <f t="shared" si="217"/>
        <v>0</v>
      </c>
      <c r="W301" s="173">
        <f t="shared" si="217"/>
        <v>0</v>
      </c>
      <c r="X301" s="167">
        <v>0</v>
      </c>
      <c r="Y301" s="173">
        <f t="shared" si="217"/>
        <v>0</v>
      </c>
      <c r="Z301" s="173">
        <f t="shared" si="217"/>
        <v>0</v>
      </c>
      <c r="AA301" s="167">
        <v>0</v>
      </c>
    </row>
    <row r="302" spans="1:27" ht="32.25" customHeight="1">
      <c r="A302" s="186"/>
      <c r="B302" s="169" t="s">
        <v>438</v>
      </c>
      <c r="C302" s="170" t="s">
        <v>322</v>
      </c>
      <c r="D302" s="170">
        <v>1006</v>
      </c>
      <c r="E302" s="170" t="s">
        <v>581</v>
      </c>
      <c r="F302" s="170" t="s">
        <v>439</v>
      </c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173">
        <v>1777</v>
      </c>
      <c r="T302" s="173">
        <v>1776.996</v>
      </c>
      <c r="U302" s="217">
        <f t="shared" si="185"/>
        <v>99.99977490151942</v>
      </c>
      <c r="V302" s="173">
        <v>0</v>
      </c>
      <c r="W302" s="173">
        <v>0</v>
      </c>
      <c r="X302" s="167">
        <v>0</v>
      </c>
      <c r="Y302" s="173">
        <v>0</v>
      </c>
      <c r="Z302" s="173">
        <v>0</v>
      </c>
      <c r="AA302" s="167">
        <v>0</v>
      </c>
    </row>
    <row r="303" spans="1:27" ht="18" customHeight="1">
      <c r="A303" s="161"/>
      <c r="B303" s="162" t="s">
        <v>515</v>
      </c>
      <c r="C303" s="163" t="s">
        <v>322</v>
      </c>
      <c r="D303" s="163" t="s">
        <v>125</v>
      </c>
      <c r="E303" s="163"/>
      <c r="F303" s="163"/>
      <c r="G303" s="28"/>
      <c r="H303" s="28"/>
      <c r="I303" s="28"/>
      <c r="J303" s="28"/>
      <c r="K303" s="28"/>
      <c r="L303" s="28"/>
      <c r="M303" s="28"/>
      <c r="N303" s="28"/>
      <c r="O303" s="28"/>
      <c r="P303" s="28" t="s">
        <v>74</v>
      </c>
      <c r="Q303" s="28"/>
      <c r="R303" s="28"/>
      <c r="S303" s="166">
        <f>S304</f>
        <v>1370</v>
      </c>
      <c r="T303" s="166">
        <f aca="true" t="shared" si="218" ref="T303:Z305">T304</f>
        <v>1370</v>
      </c>
      <c r="U303" s="216">
        <f t="shared" si="185"/>
        <v>100</v>
      </c>
      <c r="V303" s="166">
        <f t="shared" si="218"/>
        <v>0</v>
      </c>
      <c r="W303" s="166">
        <f t="shared" si="218"/>
        <v>0</v>
      </c>
      <c r="X303" s="218">
        <v>0</v>
      </c>
      <c r="Y303" s="166">
        <f t="shared" si="218"/>
        <v>0</v>
      </c>
      <c r="Z303" s="166">
        <f t="shared" si="218"/>
        <v>0</v>
      </c>
      <c r="AA303" s="218">
        <v>0</v>
      </c>
    </row>
    <row r="304" spans="1:27" ht="18" customHeight="1">
      <c r="A304" s="161"/>
      <c r="B304" s="169" t="s">
        <v>242</v>
      </c>
      <c r="C304" s="170" t="s">
        <v>322</v>
      </c>
      <c r="D304" s="170" t="s">
        <v>126</v>
      </c>
      <c r="E304" s="170" t="s">
        <v>174</v>
      </c>
      <c r="F304" s="170"/>
      <c r="G304" s="28"/>
      <c r="H304" s="28"/>
      <c r="I304" s="28"/>
      <c r="J304" s="28"/>
      <c r="K304" s="28"/>
      <c r="L304" s="28"/>
      <c r="M304" s="28"/>
      <c r="N304" s="28"/>
      <c r="O304" s="28"/>
      <c r="P304" s="28" t="s">
        <v>75</v>
      </c>
      <c r="Q304" s="28"/>
      <c r="R304" s="28"/>
      <c r="S304" s="173">
        <f>S305</f>
        <v>1370</v>
      </c>
      <c r="T304" s="173">
        <f t="shared" si="218"/>
        <v>1370</v>
      </c>
      <c r="U304" s="217">
        <f t="shared" si="185"/>
        <v>100</v>
      </c>
      <c r="V304" s="173">
        <f t="shared" si="218"/>
        <v>0</v>
      </c>
      <c r="W304" s="173">
        <f t="shared" si="218"/>
        <v>0</v>
      </c>
      <c r="X304" s="167">
        <v>0</v>
      </c>
      <c r="Y304" s="173">
        <f t="shared" si="218"/>
        <v>0</v>
      </c>
      <c r="Z304" s="173">
        <f t="shared" si="218"/>
        <v>0</v>
      </c>
      <c r="AA304" s="167">
        <v>0</v>
      </c>
    </row>
    <row r="305" spans="1:27" ht="30" customHeight="1">
      <c r="A305" s="161"/>
      <c r="B305" s="174" t="s">
        <v>61</v>
      </c>
      <c r="C305" s="170" t="s">
        <v>322</v>
      </c>
      <c r="D305" s="170" t="s">
        <v>126</v>
      </c>
      <c r="E305" s="170" t="s">
        <v>582</v>
      </c>
      <c r="F305" s="170" t="s">
        <v>64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8" t="s">
        <v>76</v>
      </c>
      <c r="Q305" s="28"/>
      <c r="R305" s="28"/>
      <c r="S305" s="173">
        <f>S306</f>
        <v>1370</v>
      </c>
      <c r="T305" s="173">
        <f t="shared" si="218"/>
        <v>1370</v>
      </c>
      <c r="U305" s="217">
        <f t="shared" si="185"/>
        <v>100</v>
      </c>
      <c r="V305" s="173">
        <f t="shared" si="218"/>
        <v>0</v>
      </c>
      <c r="W305" s="173">
        <f t="shared" si="218"/>
        <v>0</v>
      </c>
      <c r="X305" s="167">
        <v>0</v>
      </c>
      <c r="Y305" s="173">
        <f t="shared" si="218"/>
        <v>0</v>
      </c>
      <c r="Z305" s="173">
        <f t="shared" si="218"/>
        <v>0</v>
      </c>
      <c r="AA305" s="167">
        <v>0</v>
      </c>
    </row>
    <row r="306" spans="1:27" ht="33" customHeight="1">
      <c r="A306" s="161"/>
      <c r="B306" s="174" t="s">
        <v>96</v>
      </c>
      <c r="C306" s="170" t="s">
        <v>322</v>
      </c>
      <c r="D306" s="170" t="s">
        <v>126</v>
      </c>
      <c r="E306" s="170" t="s">
        <v>582</v>
      </c>
      <c r="F306" s="170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173">
        <v>1370</v>
      </c>
      <c r="T306" s="173">
        <v>1370</v>
      </c>
      <c r="U306" s="217">
        <f t="shared" si="185"/>
        <v>100</v>
      </c>
      <c r="V306" s="173">
        <v>0</v>
      </c>
      <c r="W306" s="173">
        <v>0</v>
      </c>
      <c r="X306" s="167">
        <v>0</v>
      </c>
      <c r="Y306" s="173">
        <v>0</v>
      </c>
      <c r="Z306" s="173">
        <v>0</v>
      </c>
      <c r="AA306" s="167">
        <v>0</v>
      </c>
    </row>
    <row r="307" spans="1:27" ht="25.5">
      <c r="A307" s="161" t="s">
        <v>629</v>
      </c>
      <c r="B307" s="162" t="s">
        <v>630</v>
      </c>
      <c r="C307" s="163" t="s">
        <v>313</v>
      </c>
      <c r="D307" s="163"/>
      <c r="E307" s="163"/>
      <c r="F307" s="163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166">
        <f>S308</f>
        <v>2344.81</v>
      </c>
      <c r="T307" s="166">
        <f aca="true" t="shared" si="219" ref="T307:Z309">T308</f>
        <v>2195.159</v>
      </c>
      <c r="U307" s="216">
        <f t="shared" si="185"/>
        <v>93.6177771333285</v>
      </c>
      <c r="V307" s="166">
        <f t="shared" si="219"/>
        <v>1250</v>
      </c>
      <c r="W307" s="166">
        <f t="shared" si="219"/>
        <v>1159.523</v>
      </c>
      <c r="X307" s="218">
        <v>0</v>
      </c>
      <c r="Y307" s="166">
        <f t="shared" si="219"/>
        <v>0</v>
      </c>
      <c r="Z307" s="166">
        <f t="shared" si="219"/>
        <v>0</v>
      </c>
      <c r="AA307" s="218">
        <v>0</v>
      </c>
    </row>
    <row r="308" spans="1:27" ht="57" customHeight="1">
      <c r="A308" s="161"/>
      <c r="B308" s="162" t="s">
        <v>631</v>
      </c>
      <c r="C308" s="163" t="s">
        <v>313</v>
      </c>
      <c r="D308" s="163" t="s">
        <v>632</v>
      </c>
      <c r="E308" s="163"/>
      <c r="F308" s="163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173">
        <f>S309</f>
        <v>2344.81</v>
      </c>
      <c r="T308" s="173">
        <f t="shared" si="219"/>
        <v>2195.159</v>
      </c>
      <c r="U308" s="217">
        <f t="shared" si="185"/>
        <v>93.6177771333285</v>
      </c>
      <c r="V308" s="173">
        <f t="shared" si="219"/>
        <v>1250</v>
      </c>
      <c r="W308" s="173">
        <f t="shared" si="219"/>
        <v>1159.523</v>
      </c>
      <c r="X308" s="167">
        <v>0</v>
      </c>
      <c r="Y308" s="173">
        <f t="shared" si="219"/>
        <v>0</v>
      </c>
      <c r="Z308" s="173">
        <f t="shared" si="219"/>
        <v>0</v>
      </c>
      <c r="AA308" s="167">
        <v>0</v>
      </c>
    </row>
    <row r="309" spans="1:27" ht="57.75" customHeight="1">
      <c r="A309" s="161"/>
      <c r="B309" s="169" t="s">
        <v>316</v>
      </c>
      <c r="C309" s="170" t="s">
        <v>313</v>
      </c>
      <c r="D309" s="170" t="s">
        <v>632</v>
      </c>
      <c r="E309" s="170" t="s">
        <v>317</v>
      </c>
      <c r="F309" s="170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173">
        <f>S310</f>
        <v>2344.81</v>
      </c>
      <c r="T309" s="173">
        <f t="shared" si="219"/>
        <v>2195.159</v>
      </c>
      <c r="U309" s="217">
        <f t="shared" si="185"/>
        <v>93.6177771333285</v>
      </c>
      <c r="V309" s="173">
        <f t="shared" si="219"/>
        <v>1250</v>
      </c>
      <c r="W309" s="173">
        <f t="shared" si="219"/>
        <v>1159.523</v>
      </c>
      <c r="X309" s="167">
        <v>0</v>
      </c>
      <c r="Y309" s="173">
        <f t="shared" si="219"/>
        <v>0</v>
      </c>
      <c r="Z309" s="173">
        <f t="shared" si="219"/>
        <v>0</v>
      </c>
      <c r="AA309" s="167">
        <v>0</v>
      </c>
    </row>
    <row r="310" spans="1:27" ht="12.75">
      <c r="A310" s="161"/>
      <c r="B310" s="169" t="s">
        <v>318</v>
      </c>
      <c r="C310" s="170" t="s">
        <v>313</v>
      </c>
      <c r="D310" s="170" t="s">
        <v>632</v>
      </c>
      <c r="E310" s="170" t="s">
        <v>319</v>
      </c>
      <c r="F310" s="170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173">
        <f>S311+S312+S313</f>
        <v>2344.81</v>
      </c>
      <c r="T310" s="173">
        <f aca="true" t="shared" si="220" ref="T310:Z310">T311+T312+T313</f>
        <v>2195.159</v>
      </c>
      <c r="U310" s="217">
        <f t="shared" si="185"/>
        <v>93.6177771333285</v>
      </c>
      <c r="V310" s="173">
        <f t="shared" si="220"/>
        <v>1250</v>
      </c>
      <c r="W310" s="173">
        <f t="shared" si="220"/>
        <v>1159.523</v>
      </c>
      <c r="X310" s="167">
        <v>0</v>
      </c>
      <c r="Y310" s="173">
        <f t="shared" si="220"/>
        <v>0</v>
      </c>
      <c r="Z310" s="173">
        <f t="shared" si="220"/>
        <v>0</v>
      </c>
      <c r="AA310" s="167">
        <v>0</v>
      </c>
    </row>
    <row r="311" spans="1:27" ht="70.5" customHeight="1">
      <c r="A311" s="161"/>
      <c r="B311" s="174" t="s">
        <v>60</v>
      </c>
      <c r="C311" s="170" t="s">
        <v>313</v>
      </c>
      <c r="D311" s="170" t="s">
        <v>632</v>
      </c>
      <c r="E311" s="170" t="s">
        <v>319</v>
      </c>
      <c r="F311" s="170" t="s">
        <v>63</v>
      </c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173">
        <v>1615.66</v>
      </c>
      <c r="T311" s="173">
        <v>1520.599</v>
      </c>
      <c r="U311" s="217">
        <f t="shared" si="185"/>
        <v>94.11627446368665</v>
      </c>
      <c r="V311" s="173">
        <v>1250</v>
      </c>
      <c r="W311" s="215">
        <v>1159.523</v>
      </c>
      <c r="X311" s="167">
        <v>0</v>
      </c>
      <c r="Y311" s="173">
        <v>0</v>
      </c>
      <c r="Z311" s="173">
        <v>0</v>
      </c>
      <c r="AA311" s="167">
        <v>0</v>
      </c>
    </row>
    <row r="312" spans="1:27" ht="32.25" customHeight="1">
      <c r="A312" s="161"/>
      <c r="B312" s="174" t="s">
        <v>61</v>
      </c>
      <c r="C312" s="170" t="s">
        <v>313</v>
      </c>
      <c r="D312" s="170" t="s">
        <v>632</v>
      </c>
      <c r="E312" s="170" t="s">
        <v>319</v>
      </c>
      <c r="F312" s="170" t="s">
        <v>64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173">
        <v>729</v>
      </c>
      <c r="T312" s="173">
        <v>673.87</v>
      </c>
      <c r="U312" s="217">
        <f t="shared" si="185"/>
        <v>92.43758573388203</v>
      </c>
      <c r="V312" s="173">
        <v>0</v>
      </c>
      <c r="W312" s="173">
        <v>0</v>
      </c>
      <c r="X312" s="167">
        <v>0</v>
      </c>
      <c r="Y312" s="173">
        <v>0</v>
      </c>
      <c r="Z312" s="173">
        <v>0</v>
      </c>
      <c r="AA312" s="167">
        <v>0</v>
      </c>
    </row>
    <row r="313" spans="1:27" ht="20.25" customHeight="1">
      <c r="A313" s="161"/>
      <c r="B313" s="174" t="s">
        <v>62</v>
      </c>
      <c r="C313" s="170" t="s">
        <v>313</v>
      </c>
      <c r="D313" s="170" t="s">
        <v>632</v>
      </c>
      <c r="E313" s="170" t="s">
        <v>319</v>
      </c>
      <c r="F313" s="170" t="s">
        <v>65</v>
      </c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173">
        <v>0.15</v>
      </c>
      <c r="T313" s="173">
        <v>0.69</v>
      </c>
      <c r="U313" s="217">
        <f t="shared" si="185"/>
        <v>459.99999999999994</v>
      </c>
      <c r="V313" s="173">
        <v>0</v>
      </c>
      <c r="W313" s="173">
        <v>0</v>
      </c>
      <c r="X313" s="167">
        <v>0</v>
      </c>
      <c r="Y313" s="173">
        <v>0</v>
      </c>
      <c r="Z313" s="173">
        <v>0</v>
      </c>
      <c r="AA313" s="167">
        <v>0</v>
      </c>
    </row>
    <row r="314" spans="1:27" ht="38.25">
      <c r="A314" s="161" t="s">
        <v>633</v>
      </c>
      <c r="B314" s="162" t="s">
        <v>73</v>
      </c>
      <c r="C314" s="163" t="s">
        <v>634</v>
      </c>
      <c r="D314" s="163"/>
      <c r="E314" s="163"/>
      <c r="F314" s="163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166">
        <f>S315+S320+S334+S339+S352+S327+S346</f>
        <v>18092.83</v>
      </c>
      <c r="T314" s="166">
        <f aca="true" t="shared" si="221" ref="T314:Z314">T315+T320+T334+T339+T352+T327+T346</f>
        <v>13707.631</v>
      </c>
      <c r="U314" s="216">
        <f t="shared" si="185"/>
        <v>75.76278006259938</v>
      </c>
      <c r="V314" s="166">
        <f t="shared" si="221"/>
        <v>4897.116</v>
      </c>
      <c r="W314" s="166">
        <f t="shared" si="221"/>
        <v>4861.089</v>
      </c>
      <c r="X314" s="218">
        <v>0</v>
      </c>
      <c r="Y314" s="166">
        <f t="shared" si="221"/>
        <v>0</v>
      </c>
      <c r="Z314" s="166">
        <f t="shared" si="221"/>
        <v>0</v>
      </c>
      <c r="AA314" s="218">
        <v>0</v>
      </c>
    </row>
    <row r="315" spans="1:27" ht="52.5" customHeight="1">
      <c r="A315" s="161"/>
      <c r="B315" s="162" t="s">
        <v>354</v>
      </c>
      <c r="C315" s="163" t="s">
        <v>634</v>
      </c>
      <c r="D315" s="163" t="s">
        <v>355</v>
      </c>
      <c r="E315" s="163"/>
      <c r="F315" s="163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166">
        <f>S316</f>
        <v>4298.75</v>
      </c>
      <c r="T315" s="166">
        <f aca="true" t="shared" si="222" ref="T315:Z315">T316</f>
        <v>4156.581</v>
      </c>
      <c r="U315" s="216">
        <f t="shared" si="185"/>
        <v>96.69278278569352</v>
      </c>
      <c r="V315" s="166">
        <f t="shared" si="222"/>
        <v>3093.82</v>
      </c>
      <c r="W315" s="166">
        <f t="shared" si="222"/>
        <v>3057.793</v>
      </c>
      <c r="X315" s="218">
        <v>0</v>
      </c>
      <c r="Y315" s="166">
        <f t="shared" si="222"/>
        <v>0</v>
      </c>
      <c r="Z315" s="166">
        <f t="shared" si="222"/>
        <v>0</v>
      </c>
      <c r="AA315" s="218">
        <v>0</v>
      </c>
    </row>
    <row r="316" spans="1:27" ht="63.75" customHeight="1">
      <c r="A316" s="161"/>
      <c r="B316" s="169" t="s">
        <v>316</v>
      </c>
      <c r="C316" s="170" t="s">
        <v>634</v>
      </c>
      <c r="D316" s="170" t="s">
        <v>355</v>
      </c>
      <c r="E316" s="170" t="s">
        <v>319</v>
      </c>
      <c r="F316" s="170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173">
        <f>S317+S318+S319</f>
        <v>4298.75</v>
      </c>
      <c r="T316" s="173">
        <f aca="true" t="shared" si="223" ref="T316:Z316">T317+T318+T319</f>
        <v>4156.581</v>
      </c>
      <c r="U316" s="217">
        <f t="shared" si="185"/>
        <v>96.69278278569352</v>
      </c>
      <c r="V316" s="173">
        <f t="shared" si="223"/>
        <v>3093.82</v>
      </c>
      <c r="W316" s="173">
        <f t="shared" si="223"/>
        <v>3057.793</v>
      </c>
      <c r="X316" s="167">
        <v>0</v>
      </c>
      <c r="Y316" s="173">
        <f t="shared" si="223"/>
        <v>0</v>
      </c>
      <c r="Z316" s="173">
        <f t="shared" si="223"/>
        <v>0</v>
      </c>
      <c r="AA316" s="167">
        <v>0</v>
      </c>
    </row>
    <row r="317" spans="1:27" ht="74.25" customHeight="1">
      <c r="A317" s="161"/>
      <c r="B317" s="174" t="s">
        <v>60</v>
      </c>
      <c r="C317" s="170" t="s">
        <v>634</v>
      </c>
      <c r="D317" s="170" t="s">
        <v>355</v>
      </c>
      <c r="E317" s="170" t="s">
        <v>319</v>
      </c>
      <c r="F317" s="170" t="s">
        <v>63</v>
      </c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173">
        <v>3958.75</v>
      </c>
      <c r="T317" s="173">
        <v>3837.317</v>
      </c>
      <c r="U317" s="217">
        <f t="shared" si="185"/>
        <v>96.9325418377013</v>
      </c>
      <c r="V317" s="173">
        <v>3093.82</v>
      </c>
      <c r="W317" s="215">
        <v>3057.793</v>
      </c>
      <c r="X317" s="167">
        <v>0</v>
      </c>
      <c r="Y317" s="173">
        <v>0</v>
      </c>
      <c r="Z317" s="173">
        <v>0</v>
      </c>
      <c r="AA317" s="167">
        <v>0</v>
      </c>
    </row>
    <row r="318" spans="1:27" ht="27" customHeight="1">
      <c r="A318" s="161"/>
      <c r="B318" s="174" t="s">
        <v>61</v>
      </c>
      <c r="C318" s="170" t="s">
        <v>634</v>
      </c>
      <c r="D318" s="170" t="s">
        <v>355</v>
      </c>
      <c r="E318" s="170" t="s">
        <v>319</v>
      </c>
      <c r="F318" s="170" t="s">
        <v>64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173">
        <v>285</v>
      </c>
      <c r="T318" s="173">
        <v>264.264</v>
      </c>
      <c r="U318" s="217">
        <f t="shared" si="185"/>
        <v>92.7242105263158</v>
      </c>
      <c r="V318" s="173">
        <v>0</v>
      </c>
      <c r="W318" s="173">
        <v>0</v>
      </c>
      <c r="X318" s="167">
        <v>0</v>
      </c>
      <c r="Y318" s="173">
        <v>0</v>
      </c>
      <c r="Z318" s="173">
        <v>0</v>
      </c>
      <c r="AA318" s="167">
        <v>0</v>
      </c>
    </row>
    <row r="319" spans="1:27" ht="19.5" customHeight="1">
      <c r="A319" s="186"/>
      <c r="B319" s="174" t="s">
        <v>62</v>
      </c>
      <c r="C319" s="170" t="s">
        <v>634</v>
      </c>
      <c r="D319" s="170" t="s">
        <v>355</v>
      </c>
      <c r="E319" s="170" t="s">
        <v>319</v>
      </c>
      <c r="F319" s="170" t="s">
        <v>65</v>
      </c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173">
        <v>55</v>
      </c>
      <c r="T319" s="173">
        <v>55</v>
      </c>
      <c r="U319" s="217">
        <f t="shared" si="185"/>
        <v>100</v>
      </c>
      <c r="V319" s="173">
        <v>0</v>
      </c>
      <c r="W319" s="173">
        <v>0</v>
      </c>
      <c r="X319" s="167">
        <v>0</v>
      </c>
      <c r="Y319" s="173">
        <v>0</v>
      </c>
      <c r="Z319" s="173">
        <v>0</v>
      </c>
      <c r="AA319" s="167">
        <v>0</v>
      </c>
    </row>
    <row r="320" spans="1:27" ht="12.75">
      <c r="A320" s="161"/>
      <c r="B320" s="162" t="s">
        <v>368</v>
      </c>
      <c r="C320" s="163" t="s">
        <v>634</v>
      </c>
      <c r="D320" s="163" t="s">
        <v>120</v>
      </c>
      <c r="E320" s="163"/>
      <c r="F320" s="163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166">
        <f>S321+S324</f>
        <v>5822.505999999999</v>
      </c>
      <c r="T320" s="166">
        <f aca="true" t="shared" si="224" ref="T320:Z320">T321+T324</f>
        <v>5812.718000000001</v>
      </c>
      <c r="U320" s="216">
        <f t="shared" si="185"/>
        <v>99.83189368976178</v>
      </c>
      <c r="V320" s="166">
        <f t="shared" si="224"/>
        <v>1803.296</v>
      </c>
      <c r="W320" s="166">
        <f t="shared" si="224"/>
        <v>1803.296</v>
      </c>
      <c r="X320" s="218">
        <v>0</v>
      </c>
      <c r="Y320" s="166">
        <f t="shared" si="224"/>
        <v>0</v>
      </c>
      <c r="Z320" s="166">
        <f t="shared" si="224"/>
        <v>0</v>
      </c>
      <c r="AA320" s="218">
        <v>0</v>
      </c>
    </row>
    <row r="321" spans="1:27" ht="31.5" customHeight="1">
      <c r="A321" s="161"/>
      <c r="B321" s="169" t="s">
        <v>369</v>
      </c>
      <c r="C321" s="170" t="s">
        <v>634</v>
      </c>
      <c r="D321" s="170" t="s">
        <v>120</v>
      </c>
      <c r="E321" s="170" t="s">
        <v>370</v>
      </c>
      <c r="F321" s="170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173">
        <f aca="true" t="shared" si="225" ref="S321:Z322">S322</f>
        <v>2948.538</v>
      </c>
      <c r="T321" s="173">
        <f t="shared" si="225"/>
        <v>2948.538</v>
      </c>
      <c r="U321" s="217">
        <f t="shared" si="185"/>
        <v>100</v>
      </c>
      <c r="V321" s="173">
        <f t="shared" si="225"/>
        <v>0</v>
      </c>
      <c r="W321" s="173">
        <f t="shared" si="225"/>
        <v>0</v>
      </c>
      <c r="X321" s="167">
        <v>0</v>
      </c>
      <c r="Y321" s="173">
        <f t="shared" si="225"/>
        <v>0</v>
      </c>
      <c r="Z321" s="173">
        <f t="shared" si="225"/>
        <v>0</v>
      </c>
      <c r="AA321" s="167">
        <v>0</v>
      </c>
    </row>
    <row r="322" spans="1:27" ht="20.25" customHeight="1">
      <c r="A322" s="161"/>
      <c r="B322" s="169" t="s">
        <v>371</v>
      </c>
      <c r="C322" s="170" t="s">
        <v>634</v>
      </c>
      <c r="D322" s="170" t="s">
        <v>120</v>
      </c>
      <c r="E322" s="170" t="s">
        <v>373</v>
      </c>
      <c r="F322" s="170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173">
        <f t="shared" si="225"/>
        <v>2948.538</v>
      </c>
      <c r="T322" s="173">
        <f t="shared" si="225"/>
        <v>2948.538</v>
      </c>
      <c r="U322" s="217">
        <f t="shared" si="185"/>
        <v>100</v>
      </c>
      <c r="V322" s="173">
        <f t="shared" si="225"/>
        <v>0</v>
      </c>
      <c r="W322" s="173">
        <f t="shared" si="225"/>
        <v>0</v>
      </c>
      <c r="X322" s="167">
        <v>0</v>
      </c>
      <c r="Y322" s="173">
        <f t="shared" si="225"/>
        <v>0</v>
      </c>
      <c r="Z322" s="173">
        <f t="shared" si="225"/>
        <v>0</v>
      </c>
      <c r="AA322" s="167">
        <v>0</v>
      </c>
    </row>
    <row r="323" spans="1:27" ht="36.75" customHeight="1">
      <c r="A323" s="161"/>
      <c r="B323" s="174" t="s">
        <v>61</v>
      </c>
      <c r="C323" s="170" t="s">
        <v>634</v>
      </c>
      <c r="D323" s="170" t="s">
        <v>120</v>
      </c>
      <c r="E323" s="170" t="s">
        <v>373</v>
      </c>
      <c r="F323" s="170" t="s">
        <v>64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173">
        <v>2948.538</v>
      </c>
      <c r="T323" s="173">
        <v>2948.538</v>
      </c>
      <c r="U323" s="217">
        <f aca="true" t="shared" si="226" ref="U323:U363">T323/S323*100</f>
        <v>100</v>
      </c>
      <c r="V323" s="173">
        <v>0</v>
      </c>
      <c r="W323" s="173">
        <v>0</v>
      </c>
      <c r="X323" s="167">
        <v>0</v>
      </c>
      <c r="Y323" s="173">
        <v>0</v>
      </c>
      <c r="Z323" s="173">
        <v>0</v>
      </c>
      <c r="AA323" s="167">
        <v>0</v>
      </c>
    </row>
    <row r="324" spans="1:27" ht="30" customHeight="1">
      <c r="A324" s="161"/>
      <c r="B324" s="169" t="s">
        <v>57</v>
      </c>
      <c r="C324" s="170" t="s">
        <v>634</v>
      </c>
      <c r="D324" s="170" t="s">
        <v>120</v>
      </c>
      <c r="E324" s="170" t="s">
        <v>361</v>
      </c>
      <c r="F324" s="170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173">
        <f>S325+S326</f>
        <v>2873.968</v>
      </c>
      <c r="T324" s="173">
        <f aca="true" t="shared" si="227" ref="T324:Z324">T325+T326</f>
        <v>2864.1800000000003</v>
      </c>
      <c r="U324" s="217">
        <f t="shared" si="226"/>
        <v>99.65942557467586</v>
      </c>
      <c r="V324" s="173">
        <f t="shared" si="227"/>
        <v>1803.296</v>
      </c>
      <c r="W324" s="173">
        <f t="shared" si="227"/>
        <v>1803.296</v>
      </c>
      <c r="X324" s="167">
        <v>0</v>
      </c>
      <c r="Y324" s="173">
        <f t="shared" si="227"/>
        <v>0</v>
      </c>
      <c r="Z324" s="173">
        <f t="shared" si="227"/>
        <v>0</v>
      </c>
      <c r="AA324" s="167">
        <v>0</v>
      </c>
    </row>
    <row r="325" spans="1:27" ht="69" customHeight="1">
      <c r="A325" s="161"/>
      <c r="B325" s="174" t="s">
        <v>60</v>
      </c>
      <c r="C325" s="170" t="s">
        <v>634</v>
      </c>
      <c r="D325" s="170" t="s">
        <v>120</v>
      </c>
      <c r="E325" s="170" t="s">
        <v>361</v>
      </c>
      <c r="F325" s="170" t="s">
        <v>63</v>
      </c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173">
        <v>2444.468</v>
      </c>
      <c r="T325" s="173">
        <v>2436.804</v>
      </c>
      <c r="U325" s="217">
        <f t="shared" si="226"/>
        <v>99.68647574850642</v>
      </c>
      <c r="V325" s="173">
        <v>1803.296</v>
      </c>
      <c r="W325" s="215">
        <v>1803.296</v>
      </c>
      <c r="X325" s="167">
        <v>0</v>
      </c>
      <c r="Y325" s="173">
        <v>0</v>
      </c>
      <c r="Z325" s="173">
        <v>0</v>
      </c>
      <c r="AA325" s="167">
        <v>0</v>
      </c>
    </row>
    <row r="326" spans="1:27" ht="29.25" customHeight="1">
      <c r="A326" s="161"/>
      <c r="B326" s="174" t="s">
        <v>61</v>
      </c>
      <c r="C326" s="170" t="s">
        <v>634</v>
      </c>
      <c r="D326" s="170" t="s">
        <v>120</v>
      </c>
      <c r="E326" s="170" t="s">
        <v>361</v>
      </c>
      <c r="F326" s="170" t="s">
        <v>64</v>
      </c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173">
        <v>429.5</v>
      </c>
      <c r="T326" s="173">
        <v>427.376</v>
      </c>
      <c r="U326" s="217">
        <f t="shared" si="226"/>
        <v>99.50547147846332</v>
      </c>
      <c r="V326" s="173">
        <v>0</v>
      </c>
      <c r="W326" s="173">
        <v>0</v>
      </c>
      <c r="X326" s="167">
        <v>0</v>
      </c>
      <c r="Y326" s="173">
        <v>0</v>
      </c>
      <c r="Z326" s="173">
        <v>0</v>
      </c>
      <c r="AA326" s="167">
        <v>0</v>
      </c>
    </row>
    <row r="327" spans="1:27" ht="17.25" customHeight="1">
      <c r="A327" s="161"/>
      <c r="B327" s="162" t="s">
        <v>462</v>
      </c>
      <c r="C327" s="170" t="s">
        <v>634</v>
      </c>
      <c r="D327" s="163" t="s">
        <v>463</v>
      </c>
      <c r="E327" s="163"/>
      <c r="F327" s="170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166">
        <f>S328+S331</f>
        <v>1348.929</v>
      </c>
      <c r="T327" s="166">
        <f aca="true" t="shared" si="228" ref="T327:Z327">T328+T331</f>
        <v>0</v>
      </c>
      <c r="U327" s="216">
        <f t="shared" si="226"/>
        <v>0</v>
      </c>
      <c r="V327" s="166">
        <f t="shared" si="228"/>
        <v>0</v>
      </c>
      <c r="W327" s="166">
        <f t="shared" si="228"/>
        <v>0</v>
      </c>
      <c r="X327" s="218">
        <v>0</v>
      </c>
      <c r="Y327" s="166">
        <f t="shared" si="228"/>
        <v>0</v>
      </c>
      <c r="Z327" s="166">
        <f t="shared" si="228"/>
        <v>0</v>
      </c>
      <c r="AA327" s="218">
        <v>0</v>
      </c>
    </row>
    <row r="328" spans="1:27" ht="22.5" customHeight="1">
      <c r="A328" s="161"/>
      <c r="B328" s="174" t="s">
        <v>408</v>
      </c>
      <c r="C328" s="170" t="s">
        <v>634</v>
      </c>
      <c r="D328" s="170" t="s">
        <v>463</v>
      </c>
      <c r="E328" s="170" t="s">
        <v>409</v>
      </c>
      <c r="F328" s="170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173">
        <f aca="true" t="shared" si="229" ref="S328:Z329">S329</f>
        <v>1036.364</v>
      </c>
      <c r="T328" s="173">
        <f t="shared" si="229"/>
        <v>0</v>
      </c>
      <c r="U328" s="217">
        <f t="shared" si="226"/>
        <v>0</v>
      </c>
      <c r="V328" s="173">
        <f t="shared" si="229"/>
        <v>0</v>
      </c>
      <c r="W328" s="173">
        <f t="shared" si="229"/>
        <v>0</v>
      </c>
      <c r="X328" s="167">
        <v>0</v>
      </c>
      <c r="Y328" s="173">
        <f t="shared" si="229"/>
        <v>0</v>
      </c>
      <c r="Z328" s="173">
        <f t="shared" si="229"/>
        <v>0</v>
      </c>
      <c r="AA328" s="167">
        <v>0</v>
      </c>
    </row>
    <row r="329" spans="1:27" ht="33.75" customHeight="1">
      <c r="A329" s="161"/>
      <c r="B329" s="174" t="s">
        <v>410</v>
      </c>
      <c r="C329" s="170" t="s">
        <v>634</v>
      </c>
      <c r="D329" s="170" t="s">
        <v>463</v>
      </c>
      <c r="E329" s="170" t="s">
        <v>423</v>
      </c>
      <c r="F329" s="170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173">
        <f t="shared" si="229"/>
        <v>1036.364</v>
      </c>
      <c r="T329" s="173">
        <f t="shared" si="229"/>
        <v>0</v>
      </c>
      <c r="U329" s="217">
        <f t="shared" si="226"/>
        <v>0</v>
      </c>
      <c r="V329" s="173">
        <f t="shared" si="229"/>
        <v>0</v>
      </c>
      <c r="W329" s="173">
        <f t="shared" si="229"/>
        <v>0</v>
      </c>
      <c r="X329" s="167">
        <v>0</v>
      </c>
      <c r="Y329" s="173">
        <f t="shared" si="229"/>
        <v>0</v>
      </c>
      <c r="Z329" s="173">
        <f t="shared" si="229"/>
        <v>0</v>
      </c>
      <c r="AA329" s="167">
        <v>0</v>
      </c>
    </row>
    <row r="330" spans="1:27" ht="32.25" customHeight="1">
      <c r="A330" s="161"/>
      <c r="B330" s="174" t="s">
        <v>61</v>
      </c>
      <c r="C330" s="170" t="s">
        <v>634</v>
      </c>
      <c r="D330" s="170" t="s">
        <v>463</v>
      </c>
      <c r="E330" s="170" t="s">
        <v>423</v>
      </c>
      <c r="F330" s="170" t="s">
        <v>64</v>
      </c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173">
        <v>1036.364</v>
      </c>
      <c r="T330" s="173">
        <v>0</v>
      </c>
      <c r="U330" s="217">
        <f t="shared" si="226"/>
        <v>0</v>
      </c>
      <c r="V330" s="173">
        <v>0</v>
      </c>
      <c r="W330" s="173">
        <v>0</v>
      </c>
      <c r="X330" s="167">
        <v>0</v>
      </c>
      <c r="Y330" s="173">
        <v>0</v>
      </c>
      <c r="Z330" s="173">
        <v>0</v>
      </c>
      <c r="AA330" s="167">
        <v>0</v>
      </c>
    </row>
    <row r="331" spans="1:27" ht="18.75" customHeight="1">
      <c r="A331" s="161"/>
      <c r="B331" s="169" t="s">
        <v>242</v>
      </c>
      <c r="C331" s="170" t="s">
        <v>634</v>
      </c>
      <c r="D331" s="170" t="s">
        <v>463</v>
      </c>
      <c r="E331" s="170" t="s">
        <v>412</v>
      </c>
      <c r="F331" s="170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173">
        <f aca="true" t="shared" si="230" ref="S331:Z333">S332</f>
        <v>312.565</v>
      </c>
      <c r="T331" s="173">
        <f t="shared" si="230"/>
        <v>0</v>
      </c>
      <c r="U331" s="217">
        <f t="shared" si="226"/>
        <v>0</v>
      </c>
      <c r="V331" s="173">
        <f t="shared" si="230"/>
        <v>0</v>
      </c>
      <c r="W331" s="173">
        <f t="shared" si="230"/>
        <v>0</v>
      </c>
      <c r="X331" s="167">
        <v>0</v>
      </c>
      <c r="Y331" s="173">
        <f t="shared" si="230"/>
        <v>0</v>
      </c>
      <c r="Z331" s="173">
        <f t="shared" si="230"/>
        <v>0</v>
      </c>
      <c r="AA331" s="167">
        <v>0</v>
      </c>
    </row>
    <row r="332" spans="1:27" ht="35.25" customHeight="1">
      <c r="A332" s="161"/>
      <c r="B332" s="174" t="s">
        <v>413</v>
      </c>
      <c r="C332" s="170" t="s">
        <v>634</v>
      </c>
      <c r="D332" s="170" t="s">
        <v>463</v>
      </c>
      <c r="E332" s="170" t="s">
        <v>415</v>
      </c>
      <c r="F332" s="170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173">
        <f t="shared" si="230"/>
        <v>312.565</v>
      </c>
      <c r="T332" s="173">
        <f t="shared" si="230"/>
        <v>0</v>
      </c>
      <c r="U332" s="217">
        <f t="shared" si="226"/>
        <v>0</v>
      </c>
      <c r="V332" s="173">
        <f t="shared" si="230"/>
        <v>0</v>
      </c>
      <c r="W332" s="173">
        <f t="shared" si="230"/>
        <v>0</v>
      </c>
      <c r="X332" s="167">
        <v>0</v>
      </c>
      <c r="Y332" s="173">
        <f t="shared" si="230"/>
        <v>0</v>
      </c>
      <c r="Z332" s="173">
        <f t="shared" si="230"/>
        <v>0</v>
      </c>
      <c r="AA332" s="167">
        <v>0</v>
      </c>
    </row>
    <row r="333" spans="1:27" ht="29.25" customHeight="1">
      <c r="A333" s="161"/>
      <c r="B333" s="174" t="s">
        <v>61</v>
      </c>
      <c r="C333" s="170" t="s">
        <v>634</v>
      </c>
      <c r="D333" s="170" t="s">
        <v>463</v>
      </c>
      <c r="E333" s="170" t="s">
        <v>415</v>
      </c>
      <c r="F333" s="170" t="s">
        <v>64</v>
      </c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173">
        <v>312.565</v>
      </c>
      <c r="T333" s="173">
        <v>0</v>
      </c>
      <c r="U333" s="217">
        <f t="shared" si="226"/>
        <v>0</v>
      </c>
      <c r="V333" s="173">
        <f t="shared" si="230"/>
        <v>0</v>
      </c>
      <c r="W333" s="173">
        <f t="shared" si="230"/>
        <v>0</v>
      </c>
      <c r="X333" s="167">
        <v>0</v>
      </c>
      <c r="Y333" s="173">
        <f t="shared" si="230"/>
        <v>0</v>
      </c>
      <c r="Z333" s="173">
        <f t="shared" si="230"/>
        <v>0</v>
      </c>
      <c r="AA333" s="167">
        <v>0</v>
      </c>
    </row>
    <row r="334" spans="1:27" ht="21" customHeight="1">
      <c r="A334" s="161"/>
      <c r="B334" s="168" t="s">
        <v>159</v>
      </c>
      <c r="C334" s="163" t="s">
        <v>634</v>
      </c>
      <c r="D334" s="163" t="s">
        <v>470</v>
      </c>
      <c r="E334" s="163"/>
      <c r="F334" s="163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166">
        <f>S335+S337</f>
        <v>2120</v>
      </c>
      <c r="T334" s="166">
        <f aca="true" t="shared" si="231" ref="T334:Z334">T335+T337</f>
        <v>1874.193</v>
      </c>
      <c r="U334" s="216">
        <f t="shared" si="226"/>
        <v>88.40533018867924</v>
      </c>
      <c r="V334" s="166">
        <f t="shared" si="231"/>
        <v>0</v>
      </c>
      <c r="W334" s="166">
        <f t="shared" si="231"/>
        <v>0</v>
      </c>
      <c r="X334" s="218">
        <v>0</v>
      </c>
      <c r="Y334" s="166">
        <f t="shared" si="231"/>
        <v>0</v>
      </c>
      <c r="Z334" s="166">
        <f t="shared" si="231"/>
        <v>0</v>
      </c>
      <c r="AA334" s="218">
        <v>0</v>
      </c>
    </row>
    <row r="335" spans="1:27" ht="42" customHeight="1">
      <c r="A335" s="161"/>
      <c r="B335" s="174" t="s">
        <v>473</v>
      </c>
      <c r="C335" s="170" t="s">
        <v>634</v>
      </c>
      <c r="D335" s="170" t="s">
        <v>470</v>
      </c>
      <c r="E335" s="170" t="s">
        <v>474</v>
      </c>
      <c r="F335" s="170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173">
        <f>S336</f>
        <v>1420</v>
      </c>
      <c r="T335" s="173">
        <f aca="true" t="shared" si="232" ref="T335:Z335">T336</f>
        <v>1410.376</v>
      </c>
      <c r="U335" s="217">
        <f t="shared" si="226"/>
        <v>99.32225352112675</v>
      </c>
      <c r="V335" s="173">
        <f t="shared" si="232"/>
        <v>0</v>
      </c>
      <c r="W335" s="173">
        <f t="shared" si="232"/>
        <v>0</v>
      </c>
      <c r="X335" s="167">
        <v>0</v>
      </c>
      <c r="Y335" s="173">
        <f t="shared" si="232"/>
        <v>0</v>
      </c>
      <c r="Z335" s="173">
        <f t="shared" si="232"/>
        <v>0</v>
      </c>
      <c r="AA335" s="167">
        <v>0</v>
      </c>
    </row>
    <row r="336" spans="1:27" ht="31.5" customHeight="1">
      <c r="A336" s="161"/>
      <c r="B336" s="174" t="s">
        <v>61</v>
      </c>
      <c r="C336" s="170" t="s">
        <v>634</v>
      </c>
      <c r="D336" s="170" t="s">
        <v>470</v>
      </c>
      <c r="E336" s="170" t="s">
        <v>474</v>
      </c>
      <c r="F336" s="170" t="s">
        <v>64</v>
      </c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173">
        <v>1420</v>
      </c>
      <c r="T336" s="173">
        <v>1410.376</v>
      </c>
      <c r="U336" s="217">
        <f t="shared" si="226"/>
        <v>99.32225352112675</v>
      </c>
      <c r="V336" s="173">
        <v>0</v>
      </c>
      <c r="W336" s="173">
        <v>0</v>
      </c>
      <c r="X336" s="167">
        <v>0</v>
      </c>
      <c r="Y336" s="173">
        <v>0</v>
      </c>
      <c r="Z336" s="173">
        <v>0</v>
      </c>
      <c r="AA336" s="167">
        <v>0</v>
      </c>
    </row>
    <row r="337" spans="1:27" ht="17.25" customHeight="1">
      <c r="A337" s="161"/>
      <c r="B337" s="174" t="s">
        <v>425</v>
      </c>
      <c r="C337" s="170" t="s">
        <v>634</v>
      </c>
      <c r="D337" s="170" t="s">
        <v>470</v>
      </c>
      <c r="E337" s="170" t="s">
        <v>426</v>
      </c>
      <c r="F337" s="170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189">
        <f>S338</f>
        <v>700</v>
      </c>
      <c r="T337" s="189">
        <f>T338</f>
        <v>463.817</v>
      </c>
      <c r="U337" s="217">
        <f t="shared" si="226"/>
        <v>66.25957142857143</v>
      </c>
      <c r="V337" s="189">
        <f>V338</f>
        <v>0</v>
      </c>
      <c r="W337" s="189">
        <f>W338</f>
        <v>0</v>
      </c>
      <c r="X337" s="167">
        <v>0</v>
      </c>
      <c r="Y337" s="189">
        <f>Y338</f>
        <v>0</v>
      </c>
      <c r="Z337" s="189">
        <f>Z338</f>
        <v>0</v>
      </c>
      <c r="AA337" s="167">
        <v>0</v>
      </c>
    </row>
    <row r="338" spans="1:27" ht="32.25" customHeight="1">
      <c r="A338" s="161"/>
      <c r="B338" s="174" t="s">
        <v>61</v>
      </c>
      <c r="C338" s="170" t="s">
        <v>634</v>
      </c>
      <c r="D338" s="170" t="s">
        <v>470</v>
      </c>
      <c r="E338" s="170" t="s">
        <v>426</v>
      </c>
      <c r="F338" s="170" t="s">
        <v>64</v>
      </c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173">
        <v>700</v>
      </c>
      <c r="T338" s="173">
        <v>463.817</v>
      </c>
      <c r="U338" s="217">
        <f t="shared" si="226"/>
        <v>66.25957142857143</v>
      </c>
      <c r="V338" s="173">
        <v>0</v>
      </c>
      <c r="W338" s="189">
        <f>W339</f>
        <v>0</v>
      </c>
      <c r="X338" s="167">
        <v>0</v>
      </c>
      <c r="Y338" s="173">
        <v>0</v>
      </c>
      <c r="Z338" s="173">
        <v>0</v>
      </c>
      <c r="AA338" s="167">
        <v>0</v>
      </c>
    </row>
    <row r="339" spans="1:27" ht="18" customHeight="1">
      <c r="A339" s="161"/>
      <c r="B339" s="162" t="s">
        <v>493</v>
      </c>
      <c r="C339" s="163" t="s">
        <v>634</v>
      </c>
      <c r="D339" s="163" t="s">
        <v>495</v>
      </c>
      <c r="E339" s="201"/>
      <c r="F339" s="201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166">
        <f>S342+S344+S340</f>
        <v>2726.6</v>
      </c>
      <c r="T339" s="166">
        <f aca="true" t="shared" si="233" ref="T339:Z339">T342+T344+T340</f>
        <v>225.98999999999998</v>
      </c>
      <c r="U339" s="216">
        <f t="shared" si="226"/>
        <v>8.288344458299713</v>
      </c>
      <c r="V339" s="166">
        <f t="shared" si="233"/>
        <v>0</v>
      </c>
      <c r="W339" s="166">
        <f t="shared" si="233"/>
        <v>0</v>
      </c>
      <c r="X339" s="218">
        <v>0</v>
      </c>
      <c r="Y339" s="166">
        <f t="shared" si="233"/>
        <v>0</v>
      </c>
      <c r="Z339" s="166">
        <f t="shared" si="233"/>
        <v>0</v>
      </c>
      <c r="AA339" s="218">
        <v>0</v>
      </c>
    </row>
    <row r="340" spans="1:27" ht="21" customHeight="1">
      <c r="A340" s="161"/>
      <c r="B340" s="169" t="s">
        <v>226</v>
      </c>
      <c r="C340" s="163"/>
      <c r="D340" s="163"/>
      <c r="E340" s="201"/>
      <c r="F340" s="201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173">
        <f>S341</f>
        <v>2500</v>
      </c>
      <c r="T340" s="173">
        <f aca="true" t="shared" si="234" ref="T340:Z340">T341</f>
        <v>0</v>
      </c>
      <c r="U340" s="217">
        <f t="shared" si="226"/>
        <v>0</v>
      </c>
      <c r="V340" s="173">
        <f t="shared" si="234"/>
        <v>0</v>
      </c>
      <c r="W340" s="173">
        <f t="shared" si="234"/>
        <v>0</v>
      </c>
      <c r="X340" s="167">
        <v>0</v>
      </c>
      <c r="Y340" s="173">
        <f t="shared" si="234"/>
        <v>0</v>
      </c>
      <c r="Z340" s="173">
        <f t="shared" si="234"/>
        <v>0</v>
      </c>
      <c r="AA340" s="167">
        <v>0</v>
      </c>
    </row>
    <row r="341" spans="1:27" ht="33" customHeight="1">
      <c r="A341" s="161"/>
      <c r="B341" s="174" t="s">
        <v>61</v>
      </c>
      <c r="C341" s="170" t="s">
        <v>634</v>
      </c>
      <c r="D341" s="170" t="s">
        <v>495</v>
      </c>
      <c r="E341" s="170" t="s">
        <v>499</v>
      </c>
      <c r="F341" s="170" t="s">
        <v>64</v>
      </c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173">
        <v>2500</v>
      </c>
      <c r="T341" s="173">
        <v>0</v>
      </c>
      <c r="U341" s="217">
        <f t="shared" si="226"/>
        <v>0</v>
      </c>
      <c r="V341" s="173">
        <v>0</v>
      </c>
      <c r="W341" s="173">
        <v>0</v>
      </c>
      <c r="X341" s="167">
        <v>0</v>
      </c>
      <c r="Y341" s="173">
        <v>0</v>
      </c>
      <c r="Z341" s="173">
        <v>0</v>
      </c>
      <c r="AA341" s="167">
        <v>0</v>
      </c>
    </row>
    <row r="342" spans="1:27" ht="42" customHeight="1">
      <c r="A342" s="161"/>
      <c r="B342" s="169" t="s">
        <v>621</v>
      </c>
      <c r="C342" s="170" t="s">
        <v>634</v>
      </c>
      <c r="D342" s="170" t="s">
        <v>495</v>
      </c>
      <c r="E342" s="170" t="s">
        <v>427</v>
      </c>
      <c r="F342" s="17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189">
        <f>S343</f>
        <v>206</v>
      </c>
      <c r="T342" s="189">
        <f aca="true" t="shared" si="235" ref="T342:Z342">T343</f>
        <v>205.39</v>
      </c>
      <c r="U342" s="217">
        <f t="shared" si="226"/>
        <v>99.70388349514563</v>
      </c>
      <c r="V342" s="189">
        <f t="shared" si="235"/>
        <v>0</v>
      </c>
      <c r="W342" s="189">
        <f t="shared" si="235"/>
        <v>0</v>
      </c>
      <c r="X342" s="167">
        <v>0</v>
      </c>
      <c r="Y342" s="189">
        <f t="shared" si="235"/>
        <v>0</v>
      </c>
      <c r="Z342" s="189">
        <f t="shared" si="235"/>
        <v>0</v>
      </c>
      <c r="AA342" s="167">
        <v>0</v>
      </c>
    </row>
    <row r="343" spans="1:27" ht="38.25" customHeight="1">
      <c r="A343" s="161"/>
      <c r="B343" s="174" t="s">
        <v>61</v>
      </c>
      <c r="C343" s="170" t="s">
        <v>634</v>
      </c>
      <c r="D343" s="170" t="s">
        <v>495</v>
      </c>
      <c r="E343" s="170" t="s">
        <v>427</v>
      </c>
      <c r="F343" s="170" t="s">
        <v>64</v>
      </c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189">
        <v>206</v>
      </c>
      <c r="T343" s="189">
        <v>205.39</v>
      </c>
      <c r="U343" s="217">
        <f t="shared" si="226"/>
        <v>99.70388349514563</v>
      </c>
      <c r="V343" s="189">
        <v>0</v>
      </c>
      <c r="W343" s="189">
        <v>0</v>
      </c>
      <c r="X343" s="167">
        <v>0</v>
      </c>
      <c r="Y343" s="189">
        <v>0</v>
      </c>
      <c r="Z343" s="189">
        <v>0</v>
      </c>
      <c r="AA343" s="167">
        <v>0</v>
      </c>
    </row>
    <row r="344" spans="1:27" ht="58.5" customHeight="1">
      <c r="A344" s="161"/>
      <c r="B344" s="169" t="s">
        <v>21</v>
      </c>
      <c r="C344" s="170" t="s">
        <v>634</v>
      </c>
      <c r="D344" s="170" t="s">
        <v>495</v>
      </c>
      <c r="E344" s="170" t="s">
        <v>59</v>
      </c>
      <c r="F344" s="17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189">
        <f>S345</f>
        <v>20.6</v>
      </c>
      <c r="T344" s="189">
        <f aca="true" t="shared" si="236" ref="T344:Z345">T345</f>
        <v>20.6</v>
      </c>
      <c r="U344" s="217">
        <f t="shared" si="226"/>
        <v>100</v>
      </c>
      <c r="V344" s="189">
        <f t="shared" si="236"/>
        <v>0</v>
      </c>
      <c r="W344" s="189">
        <f t="shared" si="236"/>
        <v>0</v>
      </c>
      <c r="X344" s="167">
        <v>0</v>
      </c>
      <c r="Y344" s="189">
        <f t="shared" si="236"/>
        <v>0</v>
      </c>
      <c r="Z344" s="189">
        <f t="shared" si="236"/>
        <v>0</v>
      </c>
      <c r="AA344" s="167">
        <v>0</v>
      </c>
    </row>
    <row r="345" spans="1:27" ht="30" customHeight="1">
      <c r="A345" s="161"/>
      <c r="B345" s="174" t="s">
        <v>61</v>
      </c>
      <c r="C345" s="170" t="s">
        <v>634</v>
      </c>
      <c r="D345" s="170" t="s">
        <v>495</v>
      </c>
      <c r="E345" s="170" t="s">
        <v>59</v>
      </c>
      <c r="F345" s="170" t="s">
        <v>64</v>
      </c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173">
        <v>20.6</v>
      </c>
      <c r="T345" s="173">
        <v>20.6</v>
      </c>
      <c r="U345" s="217">
        <f t="shared" si="226"/>
        <v>100</v>
      </c>
      <c r="V345" s="173">
        <v>0</v>
      </c>
      <c r="W345" s="189">
        <f t="shared" si="236"/>
        <v>0</v>
      </c>
      <c r="X345" s="167">
        <v>0</v>
      </c>
      <c r="Y345" s="173">
        <v>0</v>
      </c>
      <c r="Z345" s="189">
        <f t="shared" si="236"/>
        <v>0</v>
      </c>
      <c r="AA345" s="167">
        <v>0</v>
      </c>
    </row>
    <row r="346" spans="1:27" ht="18.75" customHeight="1">
      <c r="A346" s="161"/>
      <c r="B346" s="162" t="s">
        <v>500</v>
      </c>
      <c r="C346" s="163" t="s">
        <v>634</v>
      </c>
      <c r="D346" s="163" t="s">
        <v>501</v>
      </c>
      <c r="E346" s="163"/>
      <c r="F346" s="170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166">
        <f>S347+S349</f>
        <v>137.896</v>
      </c>
      <c r="T346" s="166">
        <f aca="true" t="shared" si="237" ref="T346:Z346">T347+T349</f>
        <v>0</v>
      </c>
      <c r="U346" s="216">
        <f t="shared" si="226"/>
        <v>0</v>
      </c>
      <c r="V346" s="166">
        <f t="shared" si="237"/>
        <v>0</v>
      </c>
      <c r="W346" s="166">
        <f t="shared" si="237"/>
        <v>0</v>
      </c>
      <c r="X346" s="218">
        <v>0</v>
      </c>
      <c r="Y346" s="166">
        <f t="shared" si="237"/>
        <v>0</v>
      </c>
      <c r="Z346" s="166">
        <f t="shared" si="237"/>
        <v>0</v>
      </c>
      <c r="AA346" s="218">
        <v>0</v>
      </c>
    </row>
    <row r="347" spans="1:27" ht="35.25" customHeight="1">
      <c r="A347" s="161"/>
      <c r="B347" s="169" t="s">
        <v>422</v>
      </c>
      <c r="C347" s="170" t="s">
        <v>634</v>
      </c>
      <c r="D347" s="170" t="s">
        <v>501</v>
      </c>
      <c r="E347" s="170" t="s">
        <v>411</v>
      </c>
      <c r="F347" s="163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173">
        <f>S348</f>
        <v>125.36</v>
      </c>
      <c r="T347" s="173">
        <f aca="true" t="shared" si="238" ref="T347:Z347">T348</f>
        <v>0</v>
      </c>
      <c r="U347" s="217">
        <f t="shared" si="226"/>
        <v>0</v>
      </c>
      <c r="V347" s="173">
        <f t="shared" si="238"/>
        <v>0</v>
      </c>
      <c r="W347" s="173">
        <f t="shared" si="238"/>
        <v>0</v>
      </c>
      <c r="X347" s="167">
        <v>0</v>
      </c>
      <c r="Y347" s="173">
        <f t="shared" si="238"/>
        <v>0</v>
      </c>
      <c r="Z347" s="173">
        <f t="shared" si="238"/>
        <v>0</v>
      </c>
      <c r="AA347" s="167">
        <v>0</v>
      </c>
    </row>
    <row r="348" spans="1:27" ht="28.5" customHeight="1">
      <c r="A348" s="161"/>
      <c r="B348" s="174" t="s">
        <v>61</v>
      </c>
      <c r="C348" s="170" t="s">
        <v>634</v>
      </c>
      <c r="D348" s="170" t="s">
        <v>501</v>
      </c>
      <c r="E348" s="170" t="s">
        <v>423</v>
      </c>
      <c r="F348" s="170" t="s">
        <v>64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173">
        <v>125.36</v>
      </c>
      <c r="T348" s="173">
        <v>0</v>
      </c>
      <c r="U348" s="217">
        <f t="shared" si="226"/>
        <v>0</v>
      </c>
      <c r="V348" s="173">
        <v>0</v>
      </c>
      <c r="W348" s="173">
        <v>0</v>
      </c>
      <c r="X348" s="167">
        <v>0</v>
      </c>
      <c r="Y348" s="173">
        <v>0</v>
      </c>
      <c r="Z348" s="173">
        <v>0</v>
      </c>
      <c r="AA348" s="167">
        <v>0</v>
      </c>
    </row>
    <row r="349" spans="1:27" ht="20.25" customHeight="1">
      <c r="A349" s="161"/>
      <c r="B349" s="169" t="s">
        <v>242</v>
      </c>
      <c r="C349" s="170" t="s">
        <v>634</v>
      </c>
      <c r="D349" s="170" t="s">
        <v>501</v>
      </c>
      <c r="E349" s="170" t="s">
        <v>174</v>
      </c>
      <c r="F349" s="170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173">
        <f aca="true" t="shared" si="239" ref="S349:Z350">S350</f>
        <v>12.536</v>
      </c>
      <c r="T349" s="173">
        <f t="shared" si="239"/>
        <v>0</v>
      </c>
      <c r="U349" s="217">
        <f t="shared" si="226"/>
        <v>0</v>
      </c>
      <c r="V349" s="173">
        <f t="shared" si="239"/>
        <v>0</v>
      </c>
      <c r="W349" s="173">
        <f t="shared" si="239"/>
        <v>0</v>
      </c>
      <c r="X349" s="167">
        <v>0</v>
      </c>
      <c r="Y349" s="173">
        <f t="shared" si="239"/>
        <v>0</v>
      </c>
      <c r="Z349" s="173">
        <f t="shared" si="239"/>
        <v>0</v>
      </c>
      <c r="AA349" s="167">
        <v>0</v>
      </c>
    </row>
    <row r="350" spans="1:27" ht="33" customHeight="1">
      <c r="A350" s="161"/>
      <c r="B350" s="169" t="s">
        <v>424</v>
      </c>
      <c r="C350" s="170" t="s">
        <v>634</v>
      </c>
      <c r="D350" s="170" t="s">
        <v>501</v>
      </c>
      <c r="E350" s="170" t="s">
        <v>415</v>
      </c>
      <c r="F350" s="163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173">
        <f t="shared" si="239"/>
        <v>12.536</v>
      </c>
      <c r="T350" s="173">
        <f t="shared" si="239"/>
        <v>0</v>
      </c>
      <c r="U350" s="217">
        <f t="shared" si="226"/>
        <v>0</v>
      </c>
      <c r="V350" s="173">
        <f t="shared" si="239"/>
        <v>0</v>
      </c>
      <c r="W350" s="173">
        <f t="shared" si="239"/>
        <v>0</v>
      </c>
      <c r="X350" s="167">
        <v>0</v>
      </c>
      <c r="Y350" s="173">
        <f t="shared" si="239"/>
        <v>0</v>
      </c>
      <c r="Z350" s="173">
        <f t="shared" si="239"/>
        <v>0</v>
      </c>
      <c r="AA350" s="167">
        <v>0</v>
      </c>
    </row>
    <row r="351" spans="1:27" ht="27" customHeight="1">
      <c r="A351" s="161"/>
      <c r="B351" s="174" t="s">
        <v>61</v>
      </c>
      <c r="C351" s="170" t="s">
        <v>634</v>
      </c>
      <c r="D351" s="170" t="s">
        <v>501</v>
      </c>
      <c r="E351" s="170" t="s">
        <v>415</v>
      </c>
      <c r="F351" s="170" t="s">
        <v>64</v>
      </c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173">
        <v>12.536</v>
      </c>
      <c r="T351" s="173">
        <v>0</v>
      </c>
      <c r="U351" s="217">
        <f t="shared" si="226"/>
        <v>0</v>
      </c>
      <c r="V351" s="173">
        <v>0</v>
      </c>
      <c r="W351" s="173">
        <v>0</v>
      </c>
      <c r="X351" s="167">
        <v>0</v>
      </c>
      <c r="Y351" s="173">
        <v>0</v>
      </c>
      <c r="Z351" s="173">
        <v>0</v>
      </c>
      <c r="AA351" s="167">
        <v>0</v>
      </c>
    </row>
    <row r="352" spans="1:27" ht="18.75" customHeight="1">
      <c r="A352" s="161"/>
      <c r="B352" s="162" t="s">
        <v>598</v>
      </c>
      <c r="C352" s="163" t="s">
        <v>634</v>
      </c>
      <c r="D352" s="163" t="s">
        <v>588</v>
      </c>
      <c r="E352" s="163" t="s">
        <v>599</v>
      </c>
      <c r="F352" s="163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166">
        <f aca="true" t="shared" si="240" ref="S352:Z353">S353</f>
        <v>1638.149</v>
      </c>
      <c r="T352" s="166">
        <f t="shared" si="240"/>
        <v>1638.149</v>
      </c>
      <c r="U352" s="216">
        <f t="shared" si="226"/>
        <v>100</v>
      </c>
      <c r="V352" s="166">
        <f t="shared" si="240"/>
        <v>0</v>
      </c>
      <c r="W352" s="166">
        <f t="shared" si="240"/>
        <v>0</v>
      </c>
      <c r="X352" s="218">
        <v>0</v>
      </c>
      <c r="Y352" s="166">
        <f t="shared" si="240"/>
        <v>0</v>
      </c>
      <c r="Z352" s="166">
        <f t="shared" si="240"/>
        <v>0</v>
      </c>
      <c r="AA352" s="218">
        <v>0</v>
      </c>
    </row>
    <row r="353" spans="1:27" ht="98.25" customHeight="1">
      <c r="A353" s="161"/>
      <c r="B353" s="209" t="s">
        <v>597</v>
      </c>
      <c r="C353" s="170" t="s">
        <v>634</v>
      </c>
      <c r="D353" s="170" t="s">
        <v>588</v>
      </c>
      <c r="E353" s="170" t="s">
        <v>623</v>
      </c>
      <c r="F353" s="163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173">
        <f t="shared" si="240"/>
        <v>1638.149</v>
      </c>
      <c r="T353" s="173">
        <f t="shared" si="240"/>
        <v>1638.149</v>
      </c>
      <c r="U353" s="217">
        <f t="shared" si="226"/>
        <v>100</v>
      </c>
      <c r="V353" s="173">
        <f t="shared" si="240"/>
        <v>0</v>
      </c>
      <c r="W353" s="173">
        <f t="shared" si="240"/>
        <v>0</v>
      </c>
      <c r="X353" s="167">
        <v>0</v>
      </c>
      <c r="Y353" s="173">
        <f t="shared" si="240"/>
        <v>0</v>
      </c>
      <c r="Z353" s="173">
        <f t="shared" si="240"/>
        <v>0</v>
      </c>
      <c r="AA353" s="167">
        <v>0</v>
      </c>
    </row>
    <row r="354" spans="1:27" ht="33" customHeight="1">
      <c r="A354" s="161"/>
      <c r="B354" s="169" t="s">
        <v>438</v>
      </c>
      <c r="C354" s="170" t="s">
        <v>634</v>
      </c>
      <c r="D354" s="170" t="s">
        <v>588</v>
      </c>
      <c r="E354" s="170" t="s">
        <v>624</v>
      </c>
      <c r="F354" s="163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173">
        <v>1638.149</v>
      </c>
      <c r="T354" s="173">
        <v>1638.149</v>
      </c>
      <c r="U354" s="217">
        <f t="shared" si="226"/>
        <v>100</v>
      </c>
      <c r="V354" s="173">
        <f>V356</f>
        <v>0</v>
      </c>
      <c r="W354" s="173">
        <f>W356</f>
        <v>0</v>
      </c>
      <c r="X354" s="167">
        <v>0</v>
      </c>
      <c r="Y354" s="173">
        <f>Y356</f>
        <v>0</v>
      </c>
      <c r="Z354" s="173">
        <f>Z356</f>
        <v>0</v>
      </c>
      <c r="AA354" s="167">
        <v>0</v>
      </c>
    </row>
    <row r="355" spans="1:27" ht="18" customHeight="1">
      <c r="A355" s="161"/>
      <c r="B355" s="180" t="s">
        <v>537</v>
      </c>
      <c r="C355" s="163"/>
      <c r="D355" s="163"/>
      <c r="E355" s="163"/>
      <c r="F355" s="163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173">
        <v>42.2</v>
      </c>
      <c r="T355" s="173">
        <v>42.2</v>
      </c>
      <c r="U355" s="217">
        <f t="shared" si="226"/>
        <v>100</v>
      </c>
      <c r="V355" s="173">
        <v>0</v>
      </c>
      <c r="W355" s="173">
        <v>0</v>
      </c>
      <c r="X355" s="167">
        <v>0</v>
      </c>
      <c r="Y355" s="173">
        <v>0</v>
      </c>
      <c r="Z355" s="173">
        <v>0</v>
      </c>
      <c r="AA355" s="167">
        <v>0</v>
      </c>
    </row>
    <row r="356" spans="1:27" ht="57.75" customHeight="1">
      <c r="A356" s="161"/>
      <c r="B356" s="169" t="s">
        <v>622</v>
      </c>
      <c r="C356" s="170" t="s">
        <v>634</v>
      </c>
      <c r="D356" s="170" t="s">
        <v>588</v>
      </c>
      <c r="E356" s="170" t="s">
        <v>624</v>
      </c>
      <c r="F356" s="170" t="s">
        <v>439</v>
      </c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173">
        <v>1638.149</v>
      </c>
      <c r="T356" s="173">
        <v>1638.149</v>
      </c>
      <c r="U356" s="217">
        <f t="shared" si="226"/>
        <v>100</v>
      </c>
      <c r="V356" s="173">
        <v>0</v>
      </c>
      <c r="W356" s="173">
        <v>0</v>
      </c>
      <c r="X356" s="167">
        <v>0</v>
      </c>
      <c r="Y356" s="173">
        <v>0</v>
      </c>
      <c r="Z356" s="173">
        <v>0</v>
      </c>
      <c r="AA356" s="167">
        <v>0</v>
      </c>
    </row>
    <row r="357" spans="1:27" ht="31.5" customHeight="1">
      <c r="A357" s="161" t="s">
        <v>635</v>
      </c>
      <c r="B357" s="168" t="s">
        <v>643</v>
      </c>
      <c r="C357" s="163" t="s">
        <v>644</v>
      </c>
      <c r="D357" s="163"/>
      <c r="E357" s="163"/>
      <c r="F357" s="163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166">
        <f aca="true" t="shared" si="241" ref="S357:Z358">S358</f>
        <v>4258.155000000001</v>
      </c>
      <c r="T357" s="166">
        <f t="shared" si="241"/>
        <v>4255.951</v>
      </c>
      <c r="U357" s="216">
        <f t="shared" si="226"/>
        <v>99.94824049382889</v>
      </c>
      <c r="V357" s="166">
        <f t="shared" si="241"/>
        <v>3154.355</v>
      </c>
      <c r="W357" s="166">
        <f t="shared" si="241"/>
        <v>3154.338</v>
      </c>
      <c r="X357" s="218">
        <v>0</v>
      </c>
      <c r="Y357" s="166">
        <f t="shared" si="241"/>
        <v>0</v>
      </c>
      <c r="Z357" s="166">
        <f t="shared" si="241"/>
        <v>0</v>
      </c>
      <c r="AA357" s="218">
        <v>0</v>
      </c>
    </row>
    <row r="358" spans="1:27" ht="45" customHeight="1">
      <c r="A358" s="161"/>
      <c r="B358" s="174" t="s">
        <v>314</v>
      </c>
      <c r="C358" s="170" t="s">
        <v>644</v>
      </c>
      <c r="D358" s="170" t="s">
        <v>315</v>
      </c>
      <c r="E358" s="170"/>
      <c r="F358" s="170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173">
        <f t="shared" si="241"/>
        <v>4258.155000000001</v>
      </c>
      <c r="T358" s="173">
        <f t="shared" si="241"/>
        <v>4255.951</v>
      </c>
      <c r="U358" s="217">
        <f t="shared" si="226"/>
        <v>99.94824049382889</v>
      </c>
      <c r="V358" s="173">
        <f t="shared" si="241"/>
        <v>3154.355</v>
      </c>
      <c r="W358" s="173">
        <f t="shared" si="241"/>
        <v>3154.338</v>
      </c>
      <c r="X358" s="167">
        <v>0</v>
      </c>
      <c r="Y358" s="173">
        <f t="shared" si="241"/>
        <v>0</v>
      </c>
      <c r="Z358" s="173">
        <f t="shared" si="241"/>
        <v>0</v>
      </c>
      <c r="AA358" s="167">
        <v>0</v>
      </c>
    </row>
    <row r="359" spans="1:27" ht="57.75" customHeight="1">
      <c r="A359" s="161"/>
      <c r="B359" s="177" t="s">
        <v>316</v>
      </c>
      <c r="C359" s="170" t="s">
        <v>644</v>
      </c>
      <c r="D359" s="170" t="s">
        <v>315</v>
      </c>
      <c r="E359" s="170" t="s">
        <v>645</v>
      </c>
      <c r="F359" s="170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173">
        <f>S360+S361+S362</f>
        <v>4258.155000000001</v>
      </c>
      <c r="T359" s="173">
        <f aca="true" t="shared" si="242" ref="T359:Z359">T360+T361+T362</f>
        <v>4255.951</v>
      </c>
      <c r="U359" s="217">
        <f t="shared" si="226"/>
        <v>99.94824049382889</v>
      </c>
      <c r="V359" s="173">
        <f t="shared" si="242"/>
        <v>3154.355</v>
      </c>
      <c r="W359" s="173">
        <f t="shared" si="242"/>
        <v>3154.338</v>
      </c>
      <c r="X359" s="167">
        <v>0</v>
      </c>
      <c r="Y359" s="173">
        <f t="shared" si="242"/>
        <v>0</v>
      </c>
      <c r="Z359" s="173">
        <f t="shared" si="242"/>
        <v>0</v>
      </c>
      <c r="AA359" s="167">
        <v>0</v>
      </c>
    </row>
    <row r="360" spans="1:27" ht="73.5" customHeight="1">
      <c r="A360" s="161"/>
      <c r="B360" s="174" t="s">
        <v>60</v>
      </c>
      <c r="C360" s="170" t="s">
        <v>644</v>
      </c>
      <c r="D360" s="170" t="s">
        <v>315</v>
      </c>
      <c r="E360" s="170" t="s">
        <v>645</v>
      </c>
      <c r="F360" s="170" t="s">
        <v>63</v>
      </c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173">
        <v>3783.327</v>
      </c>
      <c r="T360" s="173">
        <v>3783.309</v>
      </c>
      <c r="U360" s="217">
        <f t="shared" si="226"/>
        <v>99.99952422827845</v>
      </c>
      <c r="V360" s="173">
        <v>3154.355</v>
      </c>
      <c r="W360" s="215">
        <v>3154.338</v>
      </c>
      <c r="X360" s="167">
        <v>0</v>
      </c>
      <c r="Y360" s="173">
        <v>0</v>
      </c>
      <c r="Z360" s="173">
        <v>0</v>
      </c>
      <c r="AA360" s="167">
        <v>0</v>
      </c>
    </row>
    <row r="361" spans="1:27" ht="35.25" customHeight="1">
      <c r="A361" s="161"/>
      <c r="B361" s="174" t="s">
        <v>61</v>
      </c>
      <c r="C361" s="170" t="s">
        <v>644</v>
      </c>
      <c r="D361" s="170" t="s">
        <v>315</v>
      </c>
      <c r="E361" s="170" t="s">
        <v>645</v>
      </c>
      <c r="F361" s="170" t="s">
        <v>64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173">
        <v>473.868</v>
      </c>
      <c r="T361" s="173">
        <v>472.528</v>
      </c>
      <c r="U361" s="217">
        <f t="shared" si="226"/>
        <v>99.7172208294293</v>
      </c>
      <c r="V361" s="173">
        <v>0</v>
      </c>
      <c r="W361" s="173">
        <v>0</v>
      </c>
      <c r="X361" s="167">
        <v>0</v>
      </c>
      <c r="Y361" s="173">
        <v>0</v>
      </c>
      <c r="Z361" s="173">
        <v>0</v>
      </c>
      <c r="AA361" s="167">
        <v>0</v>
      </c>
    </row>
    <row r="362" spans="1:27" ht="15.75" customHeight="1">
      <c r="A362" s="210"/>
      <c r="B362" s="211" t="s">
        <v>62</v>
      </c>
      <c r="C362" s="212" t="s">
        <v>644</v>
      </c>
      <c r="D362" s="212" t="s">
        <v>315</v>
      </c>
      <c r="E362" s="212" t="s">
        <v>646</v>
      </c>
      <c r="F362" s="212" t="s">
        <v>65</v>
      </c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13">
        <v>0.96</v>
      </c>
      <c r="T362" s="173">
        <v>0.114</v>
      </c>
      <c r="U362" s="217">
        <f t="shared" si="226"/>
        <v>11.875</v>
      </c>
      <c r="V362" s="173">
        <v>0</v>
      </c>
      <c r="W362" s="173">
        <v>0</v>
      </c>
      <c r="X362" s="167">
        <v>0</v>
      </c>
      <c r="Y362" s="173">
        <v>0</v>
      </c>
      <c r="Z362" s="173">
        <v>0</v>
      </c>
      <c r="AA362" s="167">
        <v>0</v>
      </c>
    </row>
    <row r="363" spans="1:27" ht="12.75">
      <c r="A363" s="161"/>
      <c r="B363" s="214" t="s">
        <v>155</v>
      </c>
      <c r="C363" s="198"/>
      <c r="D363" s="198"/>
      <c r="E363" s="198"/>
      <c r="F363" s="198"/>
      <c r="G363" s="198"/>
      <c r="H363" s="198"/>
      <c r="I363" s="198"/>
      <c r="J363" s="198"/>
      <c r="K363" s="198"/>
      <c r="L363" s="198"/>
      <c r="M363" s="198"/>
      <c r="N363" s="198"/>
      <c r="O363" s="198"/>
      <c r="P363" s="198"/>
      <c r="Q363" s="198"/>
      <c r="R363" s="198"/>
      <c r="S363" s="166">
        <f>S357+S314+S307+S92+S13</f>
        <v>386710.01430000004</v>
      </c>
      <c r="T363" s="166">
        <f aca="true" t="shared" si="243" ref="T363:Z363">T357+T314+T307+T92+T13</f>
        <v>364644.00215</v>
      </c>
      <c r="U363" s="216">
        <f t="shared" si="226"/>
        <v>94.29391240618823</v>
      </c>
      <c r="V363" s="166">
        <f t="shared" si="243"/>
        <v>136997.9</v>
      </c>
      <c r="W363" s="166">
        <f t="shared" si="243"/>
        <v>135669.865</v>
      </c>
      <c r="X363" s="218">
        <f>W363/V363*100</f>
        <v>99.0306165276986</v>
      </c>
      <c r="Y363" s="166">
        <f t="shared" si="243"/>
        <v>22962.66</v>
      </c>
      <c r="Z363" s="166">
        <f t="shared" si="243"/>
        <v>20695.11299</v>
      </c>
      <c r="AA363" s="218">
        <f>Z363/Y363*100</f>
        <v>90.12506821944845</v>
      </c>
    </row>
  </sheetData>
  <mergeCells count="30">
    <mergeCell ref="E6:U6"/>
    <mergeCell ref="Y1:AA1"/>
    <mergeCell ref="AM1:AO1"/>
    <mergeCell ref="Y2:AO2"/>
    <mergeCell ref="V4:AO4"/>
    <mergeCell ref="E5:U5"/>
    <mergeCell ref="S1:U1"/>
    <mergeCell ref="E2:U2"/>
    <mergeCell ref="E3:U3"/>
    <mergeCell ref="B4:U4"/>
    <mergeCell ref="K10:L10"/>
    <mergeCell ref="M10:M11"/>
    <mergeCell ref="B9:I9"/>
    <mergeCell ref="A10:A11"/>
    <mergeCell ref="B10:B11"/>
    <mergeCell ref="C10:C11"/>
    <mergeCell ref="D10:D11"/>
    <mergeCell ref="E10:E11"/>
    <mergeCell ref="F10:F11"/>
    <mergeCell ref="G10:G11"/>
    <mergeCell ref="V10:X10"/>
    <mergeCell ref="Y10:AA10"/>
    <mergeCell ref="E7:W7"/>
    <mergeCell ref="B8:AA8"/>
    <mergeCell ref="N10:O10"/>
    <mergeCell ref="P10:P11"/>
    <mergeCell ref="Q10:R10"/>
    <mergeCell ref="S10:U10"/>
    <mergeCell ref="H10:I10"/>
    <mergeCell ref="J10:J11"/>
  </mergeCells>
  <printOptions/>
  <pageMargins left="0.5" right="0.35" top="0.44" bottom="0.34" header="0.42" footer="0.29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K14" sqref="K14"/>
    </sheetView>
  </sheetViews>
  <sheetFormatPr defaultColWidth="9.00390625" defaultRowHeight="12.75"/>
  <cols>
    <col min="1" max="1" width="48.375" style="5" customWidth="1"/>
    <col min="2" max="2" width="9.125" style="5" customWidth="1"/>
    <col min="3" max="3" width="14.125" style="5" customWidth="1"/>
    <col min="4" max="4" width="16.25390625" style="5" customWidth="1"/>
    <col min="5" max="5" width="15.375" style="5" customWidth="1"/>
    <col min="6" max="16384" width="9.125" style="5" customWidth="1"/>
  </cols>
  <sheetData>
    <row r="1" spans="2:5" ht="127.5" customHeight="1">
      <c r="B1" s="32"/>
      <c r="C1" s="32"/>
      <c r="D1" s="32"/>
      <c r="E1" s="32"/>
    </row>
    <row r="2" spans="1:5" ht="19.5" customHeight="1">
      <c r="A2" s="281" t="s">
        <v>539</v>
      </c>
      <c r="B2" s="281"/>
      <c r="C2" s="281"/>
      <c r="D2" s="281"/>
      <c r="E2" s="281"/>
    </row>
    <row r="3" spans="1:5" ht="41.25" customHeight="1">
      <c r="A3" s="264" t="s">
        <v>191</v>
      </c>
      <c r="B3" s="264"/>
      <c r="C3" s="264"/>
      <c r="D3" s="264"/>
      <c r="E3" s="264"/>
    </row>
    <row r="4" ht="15.75">
      <c r="A4" s="150"/>
    </row>
    <row r="5" spans="3:5" ht="15.75">
      <c r="C5" s="32"/>
      <c r="E5" s="32" t="s">
        <v>564</v>
      </c>
    </row>
    <row r="6" spans="1:5" ht="12.75">
      <c r="A6" s="265" t="s">
        <v>565</v>
      </c>
      <c r="B6" s="266" t="s">
        <v>566</v>
      </c>
      <c r="C6" s="266"/>
      <c r="D6" s="295" t="s">
        <v>545</v>
      </c>
      <c r="E6" s="295" t="s">
        <v>546</v>
      </c>
    </row>
    <row r="7" spans="1:5" ht="12.75">
      <c r="A7" s="265"/>
      <c r="B7" s="266"/>
      <c r="C7" s="266"/>
      <c r="D7" s="295"/>
      <c r="E7" s="295"/>
    </row>
    <row r="8" spans="1:5" ht="23.25" customHeight="1">
      <c r="A8" s="265"/>
      <c r="B8" s="266"/>
      <c r="C8" s="266"/>
      <c r="D8" s="295"/>
      <c r="E8" s="295"/>
    </row>
    <row r="9" spans="1:5" ht="51" customHeight="1">
      <c r="A9" s="151" t="s">
        <v>567</v>
      </c>
      <c r="B9" s="263">
        <v>0</v>
      </c>
      <c r="C9" s="263"/>
      <c r="D9" s="137">
        <v>0</v>
      </c>
      <c r="E9" s="152">
        <v>0</v>
      </c>
    </row>
    <row r="10" spans="1:5" ht="17.25" customHeight="1">
      <c r="A10" s="153" t="s">
        <v>568</v>
      </c>
      <c r="B10" s="263">
        <v>0</v>
      </c>
      <c r="C10" s="263"/>
      <c r="D10" s="137">
        <v>0</v>
      </c>
      <c r="E10" s="152">
        <v>0</v>
      </c>
    </row>
    <row r="11" spans="1:5" ht="57.75" customHeight="1">
      <c r="A11" s="153" t="s">
        <v>569</v>
      </c>
      <c r="B11" s="263">
        <v>0</v>
      </c>
      <c r="C11" s="263"/>
      <c r="D11" s="137">
        <v>0</v>
      </c>
      <c r="E11" s="152">
        <v>0</v>
      </c>
    </row>
    <row r="12" spans="1:5" ht="21" customHeight="1">
      <c r="A12" s="153" t="s">
        <v>568</v>
      </c>
      <c r="B12" s="263">
        <f>SUM(B11:B11)</f>
        <v>0</v>
      </c>
      <c r="C12" s="263"/>
      <c r="D12" s="137">
        <v>0</v>
      </c>
      <c r="E12" s="152">
        <v>0</v>
      </c>
    </row>
    <row r="14" ht="12.75">
      <c r="C14" s="154"/>
    </row>
    <row r="16" ht="12.75">
      <c r="D16" s="155"/>
    </row>
  </sheetData>
  <mergeCells count="10">
    <mergeCell ref="A2:E2"/>
    <mergeCell ref="A3:E3"/>
    <mergeCell ref="A6:A8"/>
    <mergeCell ref="B6:C8"/>
    <mergeCell ref="D6:D8"/>
    <mergeCell ref="E6:E8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G19" sqref="G19"/>
    </sheetView>
  </sheetViews>
  <sheetFormatPr defaultColWidth="9.00390625" defaultRowHeight="12.75"/>
  <cols>
    <col min="1" max="1" width="48.375" style="5" customWidth="1"/>
    <col min="2" max="2" width="9.125" style="5" customWidth="1"/>
    <col min="3" max="3" width="14.125" style="5" customWidth="1"/>
    <col min="4" max="4" width="16.25390625" style="5" customWidth="1"/>
    <col min="5" max="5" width="15.375" style="5" customWidth="1"/>
    <col min="6" max="16384" width="9.125" style="5" customWidth="1"/>
  </cols>
  <sheetData>
    <row r="2" spans="2:5" ht="15.75">
      <c r="B2" s="36"/>
      <c r="C2" s="296"/>
      <c r="D2" s="296"/>
      <c r="E2" s="296"/>
    </row>
    <row r="3" spans="2:5" ht="15.75">
      <c r="B3" s="149"/>
      <c r="C3" s="296"/>
      <c r="D3" s="296"/>
      <c r="E3" s="296"/>
    </row>
    <row r="4" spans="2:5" ht="15.75">
      <c r="B4" s="296"/>
      <c r="C4" s="296"/>
      <c r="D4" s="296"/>
      <c r="E4" s="296"/>
    </row>
    <row r="5" spans="2:5" ht="15.75">
      <c r="B5" s="296"/>
      <c r="C5" s="296"/>
      <c r="D5" s="296"/>
      <c r="E5" s="296"/>
    </row>
    <row r="6" spans="2:5" ht="15.75">
      <c r="B6" s="296"/>
      <c r="C6" s="296"/>
      <c r="D6" s="296"/>
      <c r="E6" s="296"/>
    </row>
    <row r="7" spans="2:5" ht="15.75">
      <c r="B7" s="32"/>
      <c r="C7" s="32"/>
      <c r="D7" s="32"/>
      <c r="E7" s="32"/>
    </row>
    <row r="8" spans="1:5" ht="19.5" customHeight="1">
      <c r="A8" s="281" t="s">
        <v>539</v>
      </c>
      <c r="B8" s="281"/>
      <c r="C8" s="281"/>
      <c r="D8" s="281"/>
      <c r="E8" s="281"/>
    </row>
    <row r="9" spans="1:5" ht="41.25" customHeight="1">
      <c r="A9" s="264" t="s">
        <v>576</v>
      </c>
      <c r="B9" s="264"/>
      <c r="C9" s="264"/>
      <c r="D9" s="264"/>
      <c r="E9" s="264"/>
    </row>
    <row r="10" ht="15.75">
      <c r="A10" s="150"/>
    </row>
    <row r="11" spans="1:5" ht="81.75" customHeight="1">
      <c r="A11" s="297" t="s">
        <v>577</v>
      </c>
      <c r="B11" s="297"/>
      <c r="C11" s="297"/>
      <c r="D11" s="297"/>
      <c r="E11" s="297"/>
    </row>
    <row r="13" ht="12.75">
      <c r="C13" s="154"/>
    </row>
    <row r="15" ht="12.75">
      <c r="D15" s="155"/>
    </row>
    <row r="27" ht="12.75">
      <c r="E27" s="156" t="s">
        <v>570</v>
      </c>
    </row>
  </sheetData>
  <mergeCells count="8">
    <mergeCell ref="C2:E2"/>
    <mergeCell ref="C3:E3"/>
    <mergeCell ref="B4:E4"/>
    <mergeCell ref="B5:E5"/>
    <mergeCell ref="B6:E6"/>
    <mergeCell ref="A8:E8"/>
    <mergeCell ref="A9:E9"/>
    <mergeCell ref="A11:E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100" workbookViewId="0" topLeftCell="A1">
      <selection activeCell="M14" sqref="M14"/>
    </sheetView>
  </sheetViews>
  <sheetFormatPr defaultColWidth="9.00390625" defaultRowHeight="12.75"/>
  <cols>
    <col min="1" max="1" width="6.00390625" style="75" customWidth="1"/>
    <col min="2" max="2" width="48.875" style="94" customWidth="1"/>
    <col min="3" max="3" width="6.875" style="75" customWidth="1"/>
    <col min="4" max="4" width="9.125" style="75" customWidth="1"/>
    <col min="5" max="5" width="13.125" style="75" customWidth="1"/>
    <col min="6" max="6" width="12.00390625" style="75" customWidth="1"/>
    <col min="7" max="7" width="16.875" style="77" customWidth="1"/>
    <col min="8" max="8" width="12.25390625" style="75" customWidth="1"/>
    <col min="9" max="9" width="13.125" style="75" customWidth="1"/>
    <col min="10" max="13" width="9.125" style="75" customWidth="1"/>
    <col min="14" max="14" width="9.625" style="75" bestFit="1" customWidth="1"/>
    <col min="15" max="16384" width="9.125" style="75" customWidth="1"/>
  </cols>
  <sheetData>
    <row r="1" spans="6:9" ht="15.75" customHeight="1">
      <c r="F1" s="298"/>
      <c r="G1" s="298"/>
      <c r="H1" s="298" t="s">
        <v>179</v>
      </c>
      <c r="I1" s="298"/>
    </row>
    <row r="2" spans="3:9" ht="15.75" customHeight="1">
      <c r="C2" s="95"/>
      <c r="D2" s="95"/>
      <c r="E2" s="298" t="s">
        <v>178</v>
      </c>
      <c r="F2" s="298"/>
      <c r="G2" s="298"/>
      <c r="H2" s="298"/>
      <c r="I2" s="298"/>
    </row>
    <row r="3" spans="3:9" ht="15.75" customHeight="1">
      <c r="C3" s="95"/>
      <c r="D3" s="95"/>
      <c r="E3" s="298" t="s">
        <v>99</v>
      </c>
      <c r="F3" s="298"/>
      <c r="G3" s="298"/>
      <c r="H3" s="298"/>
      <c r="I3" s="298"/>
    </row>
    <row r="4" spans="2:9" ht="15.75" customHeight="1">
      <c r="B4" s="298" t="s">
        <v>573</v>
      </c>
      <c r="C4" s="298"/>
      <c r="D4" s="298"/>
      <c r="E4" s="298"/>
      <c r="F4" s="298"/>
      <c r="G4" s="298"/>
      <c r="H4" s="298"/>
      <c r="I4" s="298"/>
    </row>
    <row r="5" spans="3:9" ht="15.75" customHeight="1">
      <c r="C5" s="95"/>
      <c r="D5" s="298" t="s">
        <v>574</v>
      </c>
      <c r="E5" s="298"/>
      <c r="F5" s="298"/>
      <c r="G5" s="298"/>
      <c r="H5" s="298"/>
      <c r="I5" s="298"/>
    </row>
    <row r="6" ht="15.75" customHeight="1"/>
    <row r="7" ht="15.75" customHeight="1"/>
    <row r="8" ht="15.75" customHeight="1"/>
    <row r="9" spans="2:9" ht="15.75" customHeight="1">
      <c r="B9" s="300" t="s">
        <v>558</v>
      </c>
      <c r="C9" s="300"/>
      <c r="D9" s="300"/>
      <c r="E9" s="300"/>
      <c r="F9" s="300"/>
      <c r="G9" s="300"/>
      <c r="H9" s="300"/>
      <c r="I9" s="300"/>
    </row>
    <row r="10" spans="2:9" ht="15.75" customHeight="1">
      <c r="B10" s="299" t="s">
        <v>572</v>
      </c>
      <c r="C10" s="299"/>
      <c r="D10" s="299"/>
      <c r="E10" s="299"/>
      <c r="F10" s="299"/>
      <c r="G10" s="299"/>
      <c r="H10" s="299"/>
      <c r="I10" s="299"/>
    </row>
    <row r="11" spans="2:9" ht="18.75">
      <c r="B11" s="299" t="s">
        <v>575</v>
      </c>
      <c r="C11" s="299"/>
      <c r="D11" s="299"/>
      <c r="E11" s="299"/>
      <c r="F11" s="299"/>
      <c r="G11" s="299"/>
      <c r="H11" s="299"/>
      <c r="I11" s="299"/>
    </row>
    <row r="12" spans="3:7" ht="15.75">
      <c r="C12" s="95"/>
      <c r="D12" s="298"/>
      <c r="E12" s="298"/>
      <c r="F12" s="298"/>
      <c r="G12" s="298"/>
    </row>
    <row r="13" spans="2:9" ht="15" customHeight="1">
      <c r="B13" s="76"/>
      <c r="G13" s="75"/>
      <c r="I13" s="75" t="s">
        <v>433</v>
      </c>
    </row>
    <row r="14" spans="1:9" s="78" customFormat="1" ht="102.75" customHeight="1">
      <c r="A14" s="157" t="s">
        <v>129</v>
      </c>
      <c r="B14" s="157" t="s">
        <v>130</v>
      </c>
      <c r="C14" s="157" t="s">
        <v>304</v>
      </c>
      <c r="D14" s="157" t="s">
        <v>131</v>
      </c>
      <c r="E14" s="157" t="s">
        <v>132</v>
      </c>
      <c r="F14" s="157" t="s">
        <v>307</v>
      </c>
      <c r="G14" s="157" t="s">
        <v>544</v>
      </c>
      <c r="H14" s="157" t="s">
        <v>545</v>
      </c>
      <c r="I14" s="157" t="s">
        <v>571</v>
      </c>
    </row>
    <row r="15" spans="1:9" s="79" customFormat="1" ht="11.25" customHeight="1">
      <c r="A15" s="102">
        <v>1</v>
      </c>
      <c r="B15" s="102">
        <v>2</v>
      </c>
      <c r="C15" s="102">
        <v>3</v>
      </c>
      <c r="D15" s="102">
        <v>4</v>
      </c>
      <c r="E15" s="102">
        <v>5</v>
      </c>
      <c r="F15" s="102">
        <v>6</v>
      </c>
      <c r="G15" s="102">
        <v>7</v>
      </c>
      <c r="H15" s="102">
        <v>8</v>
      </c>
      <c r="I15" s="102">
        <v>9</v>
      </c>
    </row>
    <row r="16" spans="1:10" s="80" customFormat="1" ht="77.25" customHeight="1">
      <c r="A16" s="103" t="s">
        <v>310</v>
      </c>
      <c r="B16" s="81" t="s">
        <v>0</v>
      </c>
      <c r="C16" s="82" t="s">
        <v>322</v>
      </c>
      <c r="D16" s="83" t="s">
        <v>120</v>
      </c>
      <c r="E16" s="83" t="s">
        <v>133</v>
      </c>
      <c r="F16" s="83" t="s">
        <v>65</v>
      </c>
      <c r="G16" s="109">
        <v>26.13</v>
      </c>
      <c r="H16" s="223">
        <v>26.13</v>
      </c>
      <c r="I16" s="224">
        <f>H16/G16*100</f>
        <v>100</v>
      </c>
      <c r="J16" s="80" t="s">
        <v>193</v>
      </c>
    </row>
    <row r="17" spans="1:9" s="80" customFormat="1" ht="69" customHeight="1">
      <c r="A17" s="103" t="s">
        <v>320</v>
      </c>
      <c r="B17" s="85" t="s">
        <v>606</v>
      </c>
      <c r="C17" s="82" t="s">
        <v>322</v>
      </c>
      <c r="D17" s="83" t="s">
        <v>98</v>
      </c>
      <c r="E17" s="83" t="s">
        <v>139</v>
      </c>
      <c r="F17" s="83" t="s">
        <v>64</v>
      </c>
      <c r="G17" s="123">
        <v>154.3</v>
      </c>
      <c r="H17" s="223">
        <v>154.3</v>
      </c>
      <c r="I17" s="224">
        <f aca="true" t="shared" si="0" ref="I17:I49">H17/G17*100</f>
        <v>100</v>
      </c>
    </row>
    <row r="18" spans="1:9" s="80" customFormat="1" ht="52.5" customHeight="1">
      <c r="A18" s="103" t="s">
        <v>629</v>
      </c>
      <c r="B18" s="85" t="s">
        <v>607</v>
      </c>
      <c r="C18" s="82" t="s">
        <v>322</v>
      </c>
      <c r="D18" s="83" t="s">
        <v>98</v>
      </c>
      <c r="E18" s="83" t="s">
        <v>140</v>
      </c>
      <c r="F18" s="83" t="s">
        <v>64</v>
      </c>
      <c r="G18" s="123">
        <v>345.7</v>
      </c>
      <c r="H18" s="223">
        <v>345.7</v>
      </c>
      <c r="I18" s="224">
        <f t="shared" si="0"/>
        <v>100</v>
      </c>
    </row>
    <row r="19" spans="1:9" s="77" customFormat="1" ht="50.25" customHeight="1">
      <c r="A19" s="114" t="s">
        <v>633</v>
      </c>
      <c r="B19" s="81" t="s">
        <v>600</v>
      </c>
      <c r="C19" s="82" t="s">
        <v>322</v>
      </c>
      <c r="D19" s="83" t="s">
        <v>120</v>
      </c>
      <c r="E19" s="83" t="s">
        <v>601</v>
      </c>
      <c r="F19" s="83" t="s">
        <v>64</v>
      </c>
      <c r="G19" s="109">
        <v>94</v>
      </c>
      <c r="H19" s="227">
        <v>94</v>
      </c>
      <c r="I19" s="224">
        <f t="shared" si="0"/>
        <v>100</v>
      </c>
    </row>
    <row r="20" spans="1:9" s="77" customFormat="1" ht="66" customHeight="1">
      <c r="A20" s="114" t="s">
        <v>635</v>
      </c>
      <c r="B20" s="81" t="s">
        <v>14</v>
      </c>
      <c r="C20" s="82"/>
      <c r="D20" s="84" t="s">
        <v>495</v>
      </c>
      <c r="E20" s="84" t="s">
        <v>138</v>
      </c>
      <c r="F20" s="84" t="s">
        <v>64</v>
      </c>
      <c r="G20" s="109">
        <f>G21+G22</f>
        <v>553.76</v>
      </c>
      <c r="H20" s="109">
        <f>H21+H22</f>
        <v>553.76</v>
      </c>
      <c r="I20" s="224">
        <f t="shared" si="0"/>
        <v>100</v>
      </c>
    </row>
    <row r="21" spans="1:9" s="77" customFormat="1" ht="66" customHeight="1">
      <c r="A21" s="114"/>
      <c r="B21" s="86" t="s">
        <v>15</v>
      </c>
      <c r="C21" s="87" t="s">
        <v>322</v>
      </c>
      <c r="D21" s="92" t="s">
        <v>495</v>
      </c>
      <c r="E21" s="92" t="s">
        <v>138</v>
      </c>
      <c r="F21" s="92" t="s">
        <v>64</v>
      </c>
      <c r="G21" s="124" t="s">
        <v>609</v>
      </c>
      <c r="H21" s="228">
        <v>533.16</v>
      </c>
      <c r="I21" s="230">
        <f t="shared" si="0"/>
        <v>100</v>
      </c>
    </row>
    <row r="22" spans="1:9" s="80" customFormat="1" ht="73.5" customHeight="1">
      <c r="A22" s="114"/>
      <c r="B22" s="110" t="s">
        <v>16</v>
      </c>
      <c r="C22" s="87" t="s">
        <v>634</v>
      </c>
      <c r="D22" s="92" t="s">
        <v>495</v>
      </c>
      <c r="E22" s="92" t="s">
        <v>138</v>
      </c>
      <c r="F22" s="92" t="s">
        <v>64</v>
      </c>
      <c r="G22" s="124" t="s">
        <v>608</v>
      </c>
      <c r="H22" s="229">
        <v>20.6</v>
      </c>
      <c r="I22" s="230">
        <f t="shared" si="0"/>
        <v>100</v>
      </c>
    </row>
    <row r="23" spans="1:9" s="80" customFormat="1" ht="48" customHeight="1">
      <c r="A23" s="103" t="s">
        <v>642</v>
      </c>
      <c r="B23" s="85" t="s">
        <v>610</v>
      </c>
      <c r="C23" s="82"/>
      <c r="D23" s="84" t="s">
        <v>509</v>
      </c>
      <c r="E23" s="84" t="s">
        <v>141</v>
      </c>
      <c r="F23" s="84" t="s">
        <v>64</v>
      </c>
      <c r="G23" s="123">
        <f>G24+G25</f>
        <v>325</v>
      </c>
      <c r="H23" s="123">
        <f>H24+H25</f>
        <v>322</v>
      </c>
      <c r="I23" s="224">
        <f t="shared" si="0"/>
        <v>99.07692307692308</v>
      </c>
    </row>
    <row r="24" spans="1:14" s="80" customFormat="1" ht="51" customHeight="1">
      <c r="A24" s="103"/>
      <c r="B24" s="86" t="s">
        <v>611</v>
      </c>
      <c r="C24" s="87" t="s">
        <v>322</v>
      </c>
      <c r="D24" s="92" t="s">
        <v>509</v>
      </c>
      <c r="E24" s="92" t="s">
        <v>141</v>
      </c>
      <c r="F24" s="92" t="s">
        <v>64</v>
      </c>
      <c r="G24" s="124">
        <v>118</v>
      </c>
      <c r="H24" s="229">
        <v>115</v>
      </c>
      <c r="I24" s="230">
        <f t="shared" si="0"/>
        <v>97.45762711864407</v>
      </c>
      <c r="N24" s="126"/>
    </row>
    <row r="25" spans="1:9" s="80" customFormat="1" ht="48" customHeight="1">
      <c r="A25" s="103"/>
      <c r="B25" s="86" t="s">
        <v>611</v>
      </c>
      <c r="C25" s="92" t="s">
        <v>312</v>
      </c>
      <c r="D25" s="92" t="s">
        <v>509</v>
      </c>
      <c r="E25" s="92" t="s">
        <v>141</v>
      </c>
      <c r="F25" s="92" t="s">
        <v>64</v>
      </c>
      <c r="G25" s="124">
        <v>207</v>
      </c>
      <c r="H25" s="229">
        <v>207</v>
      </c>
      <c r="I25" s="230">
        <f t="shared" si="0"/>
        <v>100</v>
      </c>
    </row>
    <row r="26" spans="1:9" s="80" customFormat="1" ht="49.5" customHeight="1">
      <c r="A26" s="103" t="s">
        <v>647</v>
      </c>
      <c r="B26" s="85" t="s">
        <v>612</v>
      </c>
      <c r="C26" s="92"/>
      <c r="D26" s="92"/>
      <c r="E26" s="84" t="s">
        <v>142</v>
      </c>
      <c r="F26" s="92"/>
      <c r="G26" s="125">
        <f>G27+G28</f>
        <v>176</v>
      </c>
      <c r="H26" s="125">
        <f>H27+H28</f>
        <v>175.94</v>
      </c>
      <c r="I26" s="224">
        <f t="shared" si="0"/>
        <v>99.9659090909091</v>
      </c>
    </row>
    <row r="27" spans="1:9" s="80" customFormat="1" ht="55.5" customHeight="1">
      <c r="A27" s="103"/>
      <c r="B27" s="89" t="s">
        <v>613</v>
      </c>
      <c r="C27" s="92" t="s">
        <v>322</v>
      </c>
      <c r="D27" s="92" t="s">
        <v>509</v>
      </c>
      <c r="E27" s="92" t="s">
        <v>142</v>
      </c>
      <c r="F27" s="92" t="s">
        <v>64</v>
      </c>
      <c r="G27" s="124">
        <v>78</v>
      </c>
      <c r="H27" s="229">
        <v>77.94</v>
      </c>
      <c r="I27" s="230">
        <f t="shared" si="0"/>
        <v>99.92307692307692</v>
      </c>
    </row>
    <row r="28" spans="1:9" s="88" customFormat="1" ht="51" customHeight="1">
      <c r="A28" s="103"/>
      <c r="B28" s="89" t="s">
        <v>613</v>
      </c>
      <c r="C28" s="92" t="s">
        <v>312</v>
      </c>
      <c r="D28" s="92" t="s">
        <v>509</v>
      </c>
      <c r="E28" s="92" t="s">
        <v>142</v>
      </c>
      <c r="F28" s="92" t="s">
        <v>64</v>
      </c>
      <c r="G28" s="124">
        <v>98</v>
      </c>
      <c r="H28" s="229">
        <v>98</v>
      </c>
      <c r="I28" s="230">
        <f t="shared" si="0"/>
        <v>100</v>
      </c>
    </row>
    <row r="29" spans="1:9" s="88" customFormat="1" ht="65.25" customHeight="1">
      <c r="A29" s="103" t="s">
        <v>8</v>
      </c>
      <c r="B29" s="111" t="s">
        <v>614</v>
      </c>
      <c r="C29" s="84" t="s">
        <v>322</v>
      </c>
      <c r="D29" s="84" t="s">
        <v>495</v>
      </c>
      <c r="E29" s="84" t="s">
        <v>602</v>
      </c>
      <c r="F29" s="84" t="s">
        <v>64</v>
      </c>
      <c r="G29" s="125">
        <v>57.18</v>
      </c>
      <c r="H29" s="223">
        <v>57.18</v>
      </c>
      <c r="I29" s="224">
        <f t="shared" si="0"/>
        <v>100</v>
      </c>
    </row>
    <row r="30" spans="1:9" s="88" customFormat="1" ht="72" customHeight="1">
      <c r="A30" s="103" t="s">
        <v>13</v>
      </c>
      <c r="B30" s="85" t="s">
        <v>603</v>
      </c>
      <c r="C30" s="84" t="s">
        <v>312</v>
      </c>
      <c r="D30" s="84" t="s">
        <v>10</v>
      </c>
      <c r="E30" s="84" t="s">
        <v>144</v>
      </c>
      <c r="F30" s="84" t="s">
        <v>64</v>
      </c>
      <c r="G30" s="125">
        <v>198.1194</v>
      </c>
      <c r="H30" s="223">
        <v>196.78</v>
      </c>
      <c r="I30" s="224">
        <f t="shared" si="0"/>
        <v>99.32394303637099</v>
      </c>
    </row>
    <row r="31" spans="1:9" s="88" customFormat="1" ht="49.5" customHeight="1">
      <c r="A31" s="103" t="s">
        <v>107</v>
      </c>
      <c r="B31" s="93" t="s">
        <v>157</v>
      </c>
      <c r="C31" s="84" t="s">
        <v>312</v>
      </c>
      <c r="D31" s="84" t="s">
        <v>7</v>
      </c>
      <c r="E31" s="84" t="s">
        <v>525</v>
      </c>
      <c r="F31" s="84" t="s">
        <v>64</v>
      </c>
      <c r="G31" s="125">
        <v>696</v>
      </c>
      <c r="H31" s="223">
        <v>696</v>
      </c>
      <c r="I31" s="224">
        <f t="shared" si="0"/>
        <v>100</v>
      </c>
    </row>
    <row r="32" spans="1:9" s="88" customFormat="1" ht="49.5" customHeight="1">
      <c r="A32" s="103" t="s">
        <v>143</v>
      </c>
      <c r="B32" s="90" t="s">
        <v>158</v>
      </c>
      <c r="C32" s="92"/>
      <c r="D32" s="92"/>
      <c r="E32" s="84" t="s">
        <v>145</v>
      </c>
      <c r="F32" s="84" t="s">
        <v>64</v>
      </c>
      <c r="G32" s="125">
        <f>G34+G35+G33</f>
        <v>2393.575</v>
      </c>
      <c r="H32" s="125">
        <f>H34+H35+H33</f>
        <v>2393.544</v>
      </c>
      <c r="I32" s="224">
        <f t="shared" si="0"/>
        <v>99.9987048661521</v>
      </c>
    </row>
    <row r="33" spans="1:9" s="88" customFormat="1" ht="49.5" customHeight="1">
      <c r="A33" s="103"/>
      <c r="B33" s="91" t="s">
        <v>92</v>
      </c>
      <c r="C33" s="92" t="s">
        <v>312</v>
      </c>
      <c r="D33" s="92" t="s">
        <v>146</v>
      </c>
      <c r="E33" s="92" t="s">
        <v>581</v>
      </c>
      <c r="F33" s="92" t="s">
        <v>64</v>
      </c>
      <c r="G33" s="124">
        <v>261.575</v>
      </c>
      <c r="H33" s="231">
        <v>261.575</v>
      </c>
      <c r="I33" s="230">
        <f t="shared" si="0"/>
        <v>100</v>
      </c>
    </row>
    <row r="34" spans="1:9" s="88" customFormat="1" ht="56.25" customHeight="1">
      <c r="A34" s="103"/>
      <c r="B34" s="91" t="s">
        <v>92</v>
      </c>
      <c r="C34" s="92" t="s">
        <v>322</v>
      </c>
      <c r="D34" s="92" t="s">
        <v>513</v>
      </c>
      <c r="E34" s="92" t="s">
        <v>581</v>
      </c>
      <c r="F34" s="92" t="s">
        <v>64</v>
      </c>
      <c r="G34" s="124">
        <v>355</v>
      </c>
      <c r="H34" s="231">
        <v>354.973</v>
      </c>
      <c r="I34" s="230">
        <f t="shared" si="0"/>
        <v>99.99239436619719</v>
      </c>
    </row>
    <row r="35" spans="1:9" s="88" customFormat="1" ht="55.5" customHeight="1">
      <c r="A35" s="103"/>
      <c r="B35" s="91" t="s">
        <v>92</v>
      </c>
      <c r="C35" s="92" t="s">
        <v>322</v>
      </c>
      <c r="D35" s="92" t="s">
        <v>146</v>
      </c>
      <c r="E35" s="92" t="s">
        <v>581</v>
      </c>
      <c r="F35" s="92" t="s">
        <v>64</v>
      </c>
      <c r="G35" s="124">
        <v>1777</v>
      </c>
      <c r="H35" s="231">
        <v>1776.996</v>
      </c>
      <c r="I35" s="230">
        <f t="shared" si="0"/>
        <v>99.99977490151942</v>
      </c>
    </row>
    <row r="36" spans="1:9" s="88" customFormat="1" ht="47.25">
      <c r="A36" s="103" t="s">
        <v>156</v>
      </c>
      <c r="B36" s="90" t="s">
        <v>450</v>
      </c>
      <c r="C36" s="84" t="s">
        <v>322</v>
      </c>
      <c r="D36" s="84"/>
      <c r="E36" s="84" t="s">
        <v>582</v>
      </c>
      <c r="F36" s="84" t="s">
        <v>64</v>
      </c>
      <c r="G36" s="125">
        <f>G37+G38</f>
        <v>1400</v>
      </c>
      <c r="H36" s="125">
        <f>H37+H38</f>
        <v>1400</v>
      </c>
      <c r="I36" s="224">
        <f t="shared" si="0"/>
        <v>100</v>
      </c>
    </row>
    <row r="37" spans="1:9" s="88" customFormat="1" ht="47.25">
      <c r="A37" s="103"/>
      <c r="B37" s="112" t="s">
        <v>450</v>
      </c>
      <c r="C37" s="92" t="s">
        <v>312</v>
      </c>
      <c r="D37" s="92" t="s">
        <v>604</v>
      </c>
      <c r="E37" s="92" t="s">
        <v>582</v>
      </c>
      <c r="F37" s="92" t="s">
        <v>64</v>
      </c>
      <c r="G37" s="124">
        <v>30</v>
      </c>
      <c r="H37" s="230">
        <v>30</v>
      </c>
      <c r="I37" s="230">
        <f t="shared" si="0"/>
        <v>100</v>
      </c>
    </row>
    <row r="38" spans="1:9" s="88" customFormat="1" ht="54" customHeight="1">
      <c r="A38" s="103"/>
      <c r="B38" s="112" t="s">
        <v>450</v>
      </c>
      <c r="C38" s="92" t="s">
        <v>322</v>
      </c>
      <c r="D38" s="92" t="s">
        <v>126</v>
      </c>
      <c r="E38" s="92" t="s">
        <v>582</v>
      </c>
      <c r="F38" s="92" t="s">
        <v>64</v>
      </c>
      <c r="G38" s="124">
        <v>1370</v>
      </c>
      <c r="H38" s="229">
        <v>1370</v>
      </c>
      <c r="I38" s="230">
        <f t="shared" si="0"/>
        <v>100</v>
      </c>
    </row>
    <row r="39" spans="1:9" ht="47.25">
      <c r="A39" s="103" t="s">
        <v>615</v>
      </c>
      <c r="B39" s="90" t="s">
        <v>428</v>
      </c>
      <c r="C39" s="84" t="s">
        <v>322</v>
      </c>
      <c r="D39" s="84"/>
      <c r="E39" s="84" t="s">
        <v>415</v>
      </c>
      <c r="F39" s="84" t="s">
        <v>64</v>
      </c>
      <c r="G39" s="125">
        <f>G40+G41+G42+G43</f>
        <v>1208.3120000000001</v>
      </c>
      <c r="H39" s="125">
        <f>H40+H41+H42+H43</f>
        <v>883.211</v>
      </c>
      <c r="I39" s="224">
        <f t="shared" si="0"/>
        <v>73.09461463595494</v>
      </c>
    </row>
    <row r="40" spans="1:9" ht="40.5" customHeight="1">
      <c r="A40" s="103"/>
      <c r="B40" s="91" t="s">
        <v>429</v>
      </c>
      <c r="C40" s="92" t="s">
        <v>322</v>
      </c>
      <c r="D40" s="92" t="s">
        <v>463</v>
      </c>
      <c r="E40" s="92" t="s">
        <v>415</v>
      </c>
      <c r="F40" s="92" t="s">
        <v>64</v>
      </c>
      <c r="G40" s="124">
        <v>415.355</v>
      </c>
      <c r="H40" s="232">
        <v>415.355</v>
      </c>
      <c r="I40" s="230">
        <f t="shared" si="0"/>
        <v>100</v>
      </c>
    </row>
    <row r="41" spans="1:9" ht="38.25" customHeight="1">
      <c r="A41" s="103"/>
      <c r="B41" s="91" t="s">
        <v>429</v>
      </c>
      <c r="C41" s="92" t="s">
        <v>322</v>
      </c>
      <c r="D41" s="92" t="s">
        <v>501</v>
      </c>
      <c r="E41" s="92" t="s">
        <v>430</v>
      </c>
      <c r="F41" s="92" t="s">
        <v>64</v>
      </c>
      <c r="G41" s="124">
        <v>467.856</v>
      </c>
      <c r="H41" s="232">
        <v>467.856</v>
      </c>
      <c r="I41" s="230">
        <f t="shared" si="0"/>
        <v>100</v>
      </c>
    </row>
    <row r="42" spans="1:9" ht="42.75" customHeight="1">
      <c r="A42" s="103"/>
      <c r="B42" s="91" t="s">
        <v>429</v>
      </c>
      <c r="C42" s="92" t="s">
        <v>634</v>
      </c>
      <c r="D42" s="92" t="s">
        <v>463</v>
      </c>
      <c r="E42" s="92" t="s">
        <v>415</v>
      </c>
      <c r="F42" s="92" t="s">
        <v>64</v>
      </c>
      <c r="G42" s="124">
        <v>312.565</v>
      </c>
      <c r="H42" s="228">
        <v>0</v>
      </c>
      <c r="I42" s="230">
        <f t="shared" si="0"/>
        <v>0</v>
      </c>
    </row>
    <row r="43" spans="1:9" ht="40.5" customHeight="1">
      <c r="A43" s="103"/>
      <c r="B43" s="91" t="s">
        <v>429</v>
      </c>
      <c r="C43" s="92" t="s">
        <v>634</v>
      </c>
      <c r="D43" s="92" t="s">
        <v>501</v>
      </c>
      <c r="E43" s="92" t="s">
        <v>430</v>
      </c>
      <c r="F43" s="92" t="s">
        <v>64</v>
      </c>
      <c r="G43" s="124">
        <v>12.536</v>
      </c>
      <c r="H43" s="228">
        <v>0</v>
      </c>
      <c r="I43" s="230">
        <f t="shared" si="0"/>
        <v>0</v>
      </c>
    </row>
    <row r="44" spans="1:9" ht="78.75">
      <c r="A44" s="103" t="s">
        <v>616</v>
      </c>
      <c r="B44" s="113" t="s">
        <v>652</v>
      </c>
      <c r="C44" s="84" t="s">
        <v>322</v>
      </c>
      <c r="D44" s="84"/>
      <c r="E44" s="84" t="s">
        <v>605</v>
      </c>
      <c r="F44" s="84" t="s">
        <v>64</v>
      </c>
      <c r="G44" s="125">
        <f>G45+G46</f>
        <v>250.72232</v>
      </c>
      <c r="H44" s="125">
        <f>H45+H46</f>
        <v>250.722</v>
      </c>
      <c r="I44" s="224">
        <f t="shared" si="0"/>
        <v>99.99987236876238</v>
      </c>
    </row>
    <row r="45" spans="1:9" ht="78.75">
      <c r="A45" s="103"/>
      <c r="B45" s="91" t="s">
        <v>652</v>
      </c>
      <c r="C45" s="92" t="s">
        <v>322</v>
      </c>
      <c r="D45" s="92" t="s">
        <v>120</v>
      </c>
      <c r="E45" s="92" t="s">
        <v>605</v>
      </c>
      <c r="F45" s="92" t="s">
        <v>64</v>
      </c>
      <c r="G45" s="124">
        <v>230.72232</v>
      </c>
      <c r="H45" s="232">
        <v>230.722</v>
      </c>
      <c r="I45" s="230">
        <f t="shared" si="0"/>
        <v>99.99986130513945</v>
      </c>
    </row>
    <row r="46" spans="1:9" ht="78.75">
      <c r="A46" s="103"/>
      <c r="B46" s="91" t="s">
        <v>652</v>
      </c>
      <c r="C46" s="92" t="s">
        <v>322</v>
      </c>
      <c r="D46" s="92" t="s">
        <v>379</v>
      </c>
      <c r="E46" s="92" t="s">
        <v>605</v>
      </c>
      <c r="F46" s="92" t="s">
        <v>64</v>
      </c>
      <c r="G46" s="124">
        <v>20</v>
      </c>
      <c r="H46" s="228">
        <v>20</v>
      </c>
      <c r="I46" s="230">
        <f t="shared" si="0"/>
        <v>100</v>
      </c>
    </row>
    <row r="47" spans="1:9" ht="41.25" customHeight="1">
      <c r="A47" s="103" t="s">
        <v>484</v>
      </c>
      <c r="B47" s="90" t="s">
        <v>434</v>
      </c>
      <c r="C47" s="84" t="s">
        <v>322</v>
      </c>
      <c r="D47" s="84" t="s">
        <v>495</v>
      </c>
      <c r="E47" s="84" t="s">
        <v>1</v>
      </c>
      <c r="F47" s="84" t="s">
        <v>64</v>
      </c>
      <c r="G47" s="125">
        <v>11.939</v>
      </c>
      <c r="H47" s="225">
        <v>11.939</v>
      </c>
      <c r="I47" s="224">
        <f t="shared" si="0"/>
        <v>100</v>
      </c>
    </row>
    <row r="48" spans="1:9" ht="55.5" customHeight="1">
      <c r="A48" s="103"/>
      <c r="B48" s="93" t="s">
        <v>147</v>
      </c>
      <c r="C48" s="84" t="s">
        <v>322</v>
      </c>
      <c r="D48" s="84" t="s">
        <v>120</v>
      </c>
      <c r="E48" s="84" t="s">
        <v>148</v>
      </c>
      <c r="F48" s="84" t="s">
        <v>65</v>
      </c>
      <c r="G48" s="125">
        <v>17.457</v>
      </c>
      <c r="H48" s="226">
        <v>0</v>
      </c>
      <c r="I48" s="224">
        <f t="shared" si="0"/>
        <v>0</v>
      </c>
    </row>
    <row r="49" spans="1:9" ht="15.75">
      <c r="A49" s="104"/>
      <c r="B49" s="111" t="s">
        <v>149</v>
      </c>
      <c r="C49" s="105"/>
      <c r="D49" s="105"/>
      <c r="E49" s="105"/>
      <c r="F49" s="105"/>
      <c r="G49" s="223">
        <f>G48+G47+G39+G36+G32+G31+G26+G23+G20+G18+G17+G44+G30+G29+G19+G16</f>
        <v>7908.1947199999995</v>
      </c>
      <c r="H49" s="223">
        <f>H48+H47+H39+H36+H32+H31+H26+H23+H20+H18+H17+H44+H30+H29+H19+H16</f>
        <v>7561.205999999999</v>
      </c>
      <c r="I49" s="224">
        <f t="shared" si="0"/>
        <v>95.61228912178328</v>
      </c>
    </row>
  </sheetData>
  <mergeCells count="10">
    <mergeCell ref="D12:G12"/>
    <mergeCell ref="B11:I11"/>
    <mergeCell ref="D5:I5"/>
    <mergeCell ref="B9:I9"/>
    <mergeCell ref="B10:I10"/>
    <mergeCell ref="H1:I1"/>
    <mergeCell ref="E2:I2"/>
    <mergeCell ref="E3:I3"/>
    <mergeCell ref="B4:I4"/>
    <mergeCell ref="F1:G1"/>
  </mergeCells>
  <printOptions/>
  <pageMargins left="0.75" right="0.4" top="1" bottom="0.51" header="0.5" footer="0.5"/>
  <pageSetup horizontalDpi="600" verticalDpi="600" orientation="portrait" paperSize="9" scale="62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2014-03-20T03:47:22Z</cp:lastPrinted>
  <dcterms:created xsi:type="dcterms:W3CDTF">2008-11-08T13:38:26Z</dcterms:created>
  <dcterms:modified xsi:type="dcterms:W3CDTF">2014-03-20T03:50:21Z</dcterms:modified>
  <cp:category/>
  <cp:version/>
  <cp:contentType/>
  <cp:contentStatus/>
</cp:coreProperties>
</file>